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150" windowHeight="7920" tabRatio="881" firstSheet="11" activeTab="15"/>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sheetId="15" r:id="rId15"/>
    <sheet name="07"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4">'06'!$A$1:$S$85</definedName>
    <definedName name="_xlnm.Print_Area" localSheetId="15">'07'!$A$1:$T$85</definedName>
    <definedName name="_xlnm.Print_Area" localSheetId="1">'Mãu BC mien giam 8'!$A$1:$N$36</definedName>
    <definedName name="_xlnm.Print_Titles" localSheetId="14">'06'!$6:$10</definedName>
    <definedName name="_xlnm.Print_Titles" localSheetId="15">'07'!$6:$10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<sst xmlns="http://schemas.openxmlformats.org/spreadsheetml/2006/main" count="1357" uniqueCount="586">
  <si>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</si>
  <si>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</si>
  <si>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</si>
  <si>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</si>
  <si>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</si>
  <si>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</si>
  <si>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</si>
  <si>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</si>
  <si>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</si>
  <si>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</si>
  <si>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</si>
  <si>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</si>
  <si>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</si>
  <si>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</si>
  <si>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</si>
  <si>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</si>
  <si>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</si>
  <si>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</si>
  <si>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</si>
  <si>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</si>
  <si>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</si>
  <si>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</si>
  <si>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</si>
  <si>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</si>
  <si>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</si>
  <si>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</si>
  <si>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</si>
  <si>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</si>
  <si>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</si>
  <si>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</si>
  <si>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</si>
  <si>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</si>
  <si>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</si>
  <si>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</si>
  <si>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</si>
  <si>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</si>
  <si>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</si>
  <si>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</si>
  <si>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</si>
  <si>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</si>
  <si>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</si>
  <si>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</si>
  <si>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</si>
  <si>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</si>
  <si>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</si>
  <si>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</si>
  <si>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</si>
  <si>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</si>
  <si>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</si>
  <si>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</si>
  <si>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</si>
  <si>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</si>
  <si>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</si>
  <si>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</si>
  <si>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</si>
  <si>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</si>
  <si>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</si>
  <si>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</si>
  <si>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</si>
  <si>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</si>
  <si>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</si>
  <si>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</si>
  <si>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</si>
  <si>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</si>
  <si>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</si>
  <si>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</si>
  <si>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</si>
  <si>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</si>
  <si>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</si>
  <si>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</si>
  <si>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</si>
  <si>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</si>
  <si>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</si>
  <si>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</si>
  <si>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</si>
  <si>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</si>
  <si>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</si>
  <si>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</si>
  <si>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</si>
  <si>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</si>
  <si>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</si>
  <si>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</si>
  <si>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</si>
  <si>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</si>
  <si>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</si>
  <si>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</si>
  <si>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</si>
  <si>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</si>
  <si>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</si>
  <si>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</si>
  <si>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</si>
  <si>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</si>
  <si>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</si>
  <si>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</si>
  <si>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</si>
  <si>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</si>
  <si>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</si>
  <si>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</si>
  <si>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</si>
  <si>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</si>
  <si>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</si>
  <si>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</si>
  <si>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</si>
  <si>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</si>
  <si>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</si>
  <si>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</si>
  <si>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</si>
  <si>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</si>
  <si>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</si>
  <si>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</si>
  <si>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</si>
  <si>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</si>
  <si>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</si>
  <si>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</si>
  <si>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</si>
  <si>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</si>
  <si>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</si>
  <si>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</si>
  <si>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</si>
  <si>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4.4</t>
  </si>
  <si>
    <t>5.1</t>
  </si>
  <si>
    <t>5.2</t>
  </si>
  <si>
    <t>5.3</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</si>
  <si>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</si>
  <si>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</si>
  <si>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</si>
  <si>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</si>
  <si>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</si>
  <si>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</si>
  <si>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</si>
  <si>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</si>
  <si>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</si>
  <si>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</si>
  <si>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</si>
  <si>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</si>
  <si>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</si>
  <si>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</si>
  <si>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</si>
  <si>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</si>
  <si>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</si>
  <si>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</si>
  <si>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</si>
  <si>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</si>
  <si>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</si>
  <si>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</si>
  <si>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</si>
  <si>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</si>
  <si>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</si>
  <si>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</si>
  <si>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</si>
  <si>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</si>
  <si>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</si>
  <si>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</si>
  <si>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</si>
  <si>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</si>
  <si>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</si>
  <si>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</si>
  <si>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</si>
  <si>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</si>
  <si>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</si>
  <si>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</si>
  <si>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</si>
  <si>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</si>
  <si>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</si>
  <si>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</si>
  <si>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</si>
  <si>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</si>
  <si>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</si>
  <si>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</si>
  <si>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</si>
  <si>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</si>
  <si>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</si>
  <si>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</si>
  <si>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</si>
  <si>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</si>
  <si>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</si>
  <si>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</si>
  <si>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</si>
  <si>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</si>
  <si>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</si>
  <si>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</si>
  <si>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</si>
  <si>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</si>
  <si>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</si>
  <si>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</si>
  <si>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</si>
  <si>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</si>
  <si>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</si>
  <si>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</si>
  <si>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</si>
  <si>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</si>
  <si>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</si>
  <si>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</si>
  <si>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</si>
  <si>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</si>
  <si>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</si>
  <si>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</si>
  <si>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</si>
  <si>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</si>
  <si>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</si>
  <si>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</si>
  <si>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</si>
  <si>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</si>
  <si>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</si>
  <si>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</si>
  <si>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</si>
  <si>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</si>
  <si>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</si>
  <si>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</si>
  <si>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</si>
  <si>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</si>
  <si>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</si>
  <si>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</si>
  <si>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</si>
  <si>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</si>
  <si>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</si>
  <si>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</si>
  <si>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</si>
  <si>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</si>
  <si>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</si>
  <si>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</si>
  <si>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</si>
  <si>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</si>
  <si>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</si>
  <si>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</si>
  <si>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</si>
  <si>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</si>
  <si>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</si>
  <si>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</si>
  <si>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</si>
  <si>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</si>
  <si>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</si>
  <si>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</si>
  <si>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</si>
  <si>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</si>
  <si>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</si>
  <si>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</si>
  <si>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</si>
  <si>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</si>
  <si>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</si>
  <si>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</si>
  <si>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</si>
  <si>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</si>
  <si>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</si>
  <si>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</si>
  <si>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</si>
  <si>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</si>
  <si>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</si>
  <si>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</si>
  <si>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</si>
  <si>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</si>
  <si>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</si>
  <si>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</si>
  <si>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</si>
  <si>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</si>
  <si>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</si>
  <si>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</si>
  <si>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</si>
  <si>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</si>
  <si>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</si>
  <si>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</si>
  <si>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</si>
  <si>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</si>
  <si>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</si>
  <si>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</si>
  <si>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</si>
  <si>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</si>
  <si>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</si>
  <si>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</si>
  <si>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</si>
  <si>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</si>
  <si>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</si>
  <si>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</si>
  <si>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</si>
  <si>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</si>
  <si>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</si>
  <si>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</si>
  <si>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</si>
  <si>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</si>
  <si>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</si>
  <si>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</si>
  <si>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</si>
  <si>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</si>
  <si>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</si>
  <si>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</si>
  <si>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</si>
  <si>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</si>
  <si>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</si>
  <si>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</si>
  <si>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</si>
  <si>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</si>
  <si>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</si>
  <si>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</si>
  <si>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</si>
  <si>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</si>
  <si>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</si>
  <si>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</si>
  <si>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</si>
  <si>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</si>
  <si>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</si>
  <si>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</si>
  <si>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</si>
  <si>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</si>
  <si>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</si>
  <si>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</si>
  <si>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</si>
  <si>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</si>
  <si>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</si>
  <si>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</si>
  <si>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</si>
  <si>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</si>
  <si>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</si>
  <si>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</si>
  <si>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</si>
  <si>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</si>
  <si>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</si>
  <si>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</si>
  <si>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</si>
  <si>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</si>
  <si>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</si>
  <si>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</si>
  <si>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</si>
  <si>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</si>
  <si>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</si>
  <si>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</si>
  <si>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</si>
  <si>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</si>
  <si>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</si>
  <si>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</si>
  <si>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</si>
  <si>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</si>
  <si>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</si>
  <si>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</si>
  <si>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</si>
  <si>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</si>
  <si>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</si>
  <si>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</si>
  <si>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</si>
  <si>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</si>
  <si>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</si>
  <si>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</si>
  <si>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</si>
  <si>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</si>
  <si>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</si>
  <si>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</si>
  <si>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</si>
  <si>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</si>
  <si>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</si>
  <si>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</si>
  <si>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</si>
  <si>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</si>
  <si>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</si>
  <si>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</si>
  <si>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</si>
  <si>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</si>
  <si>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</si>
  <si>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</si>
  <si>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</si>
  <si>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</si>
  <si>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</si>
  <si>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</si>
  <si>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</si>
  <si>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</si>
  <si>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</si>
  <si>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</si>
  <si>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</si>
  <si>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</si>
  <si>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</si>
  <si>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</si>
  <si>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</si>
  <si>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</si>
  <si>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</si>
  <si>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</si>
  <si>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</si>
  <si>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</si>
  <si>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</si>
  <si>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</si>
  <si>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</si>
  <si>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</si>
  <si>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</si>
  <si>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</si>
  <si>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</si>
  <si>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</si>
  <si>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</si>
  <si>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</si>
  <si>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</si>
  <si>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</si>
  <si>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</si>
  <si>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</si>
  <si>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</si>
  <si>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</si>
  <si>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</si>
  <si>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</si>
  <si>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</si>
  <si>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</si>
  <si>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</si>
  <si>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</si>
  <si>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</si>
  <si>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</si>
  <si>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</si>
  <si>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</si>
  <si>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</si>
  <si>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</si>
  <si>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</si>
  <si>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</si>
  <si>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</si>
  <si>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</si>
  <si>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</si>
  <si>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</si>
  <si>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</si>
  <si>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</si>
  <si>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</si>
  <si>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</si>
  <si>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</si>
  <si>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</si>
  <si>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</si>
  <si>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</si>
  <si>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</si>
  <si>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</si>
  <si>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</si>
  <si>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</si>
  <si>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</si>
  <si>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</si>
  <si>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</si>
  <si>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</si>
  <si>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</si>
  <si>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</si>
  <si>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</si>
  <si>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</si>
  <si>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</si>
  <si>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</si>
  <si>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</si>
  <si>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</si>
  <si>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</si>
  <si>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</si>
  <si>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</si>
  <si>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</si>
  <si>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</si>
  <si>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</si>
  <si>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</si>
  <si>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</si>
  <si>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</si>
  <si>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</si>
  <si>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</si>
  <si>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</si>
  <si>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</si>
  <si>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</si>
  <si>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</si>
  <si>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</si>
  <si>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Dương Trung Tực</t>
  </si>
  <si>
    <t>9.3</t>
  </si>
  <si>
    <t>Phan Văn Vũ</t>
  </si>
  <si>
    <t>9.2</t>
  </si>
  <si>
    <t>Ông Văn Lời</t>
  </si>
  <si>
    <t>9.1</t>
  </si>
  <si>
    <t>Huyện Trà Cú</t>
  </si>
  <si>
    <t>Hà T Thanh Loan</t>
  </si>
  <si>
    <t>8.5</t>
  </si>
  <si>
    <t>Nguyễn Văn Liệt</t>
  </si>
  <si>
    <t>8.4</t>
  </si>
  <si>
    <t xml:space="preserve"> Huỳnh Thanh Hải</t>
  </si>
  <si>
    <t>8.3</t>
  </si>
  <si>
    <t>Phùng Hữu Trí</t>
  </si>
  <si>
    <t>8.2</t>
  </si>
  <si>
    <t xml:space="preserve"> Lê Văn Chào</t>
  </si>
  <si>
    <t>8.1</t>
  </si>
  <si>
    <t>Huyện Cầu Kè</t>
  </si>
  <si>
    <t>Huỳnh Long Thắng</t>
  </si>
  <si>
    <t>7.5</t>
  </si>
  <si>
    <t>Huỳnh Chung Phương</t>
  </si>
  <si>
    <t>7.4</t>
  </si>
  <si>
    <t>Nguyễn Văn Huệ</t>
  </si>
  <si>
    <t>7.3</t>
  </si>
  <si>
    <t>Trịnh Phước Đào</t>
  </si>
  <si>
    <t>7.2</t>
  </si>
  <si>
    <t>Trần Thị Diệu</t>
  </si>
  <si>
    <t>7.1</t>
  </si>
  <si>
    <t>Huyện Càng Long</t>
  </si>
  <si>
    <t>Lê Thị Cẩm Thúy</t>
  </si>
  <si>
    <t>6.5</t>
  </si>
  <si>
    <t>Dương Bền</t>
  </si>
  <si>
    <t>6.4</t>
  </si>
  <si>
    <t>Thạch Sa Oanh</t>
  </si>
  <si>
    <t>6.3</t>
  </si>
  <si>
    <t>Nguyễn Khắc Thanh Dự</t>
  </si>
  <si>
    <t>6.2</t>
  </si>
  <si>
    <t>Nguyễn Minh Kiệt</t>
  </si>
  <si>
    <t>6.1</t>
  </si>
  <si>
    <t>Huyện Tiểu Cần</t>
  </si>
  <si>
    <t>Huỳnh Văn Kha</t>
  </si>
  <si>
    <t>5.5</t>
  </si>
  <si>
    <t>Dương Thanh Long</t>
  </si>
  <si>
    <t>5.4</t>
  </si>
  <si>
    <t>Thạch Chanh Đara</t>
  </si>
  <si>
    <t>Nguyễn Xuân Thành</t>
  </si>
  <si>
    <t>Trần Thị Điệp</t>
  </si>
  <si>
    <t>Huyện Cầu Ngang</t>
  </si>
  <si>
    <t>Lào Thị Hưởng</t>
  </si>
  <si>
    <t>Thạch ĐaRa</t>
  </si>
  <si>
    <t>Trương Thanh Hưng</t>
  </si>
  <si>
    <t>Trần Văn To</t>
  </si>
  <si>
    <t>Huyện Duyên Hải</t>
  </si>
  <si>
    <t>30</t>
  </si>
  <si>
    <t>Trần Thị Ngọc Hương</t>
  </si>
  <si>
    <t>3.4</t>
  </si>
  <si>
    <t>65</t>
  </si>
  <si>
    <t>Huỳnh Hoàng Vũ</t>
  </si>
  <si>
    <t>28</t>
  </si>
  <si>
    <t>Ngô Văn Sỹ</t>
  </si>
  <si>
    <t>Trần Vũ Linh</t>
  </si>
  <si>
    <t>Thị Xã Duyên Hải</t>
  </si>
  <si>
    <t>Thạch Phong</t>
  </si>
  <si>
    <t>2.5</t>
  </si>
  <si>
    <t>20</t>
  </si>
  <si>
    <t>Phạm Thị Mười</t>
  </si>
  <si>
    <t>2.4</t>
  </si>
  <si>
    <t>Trần Tấn Vinh</t>
  </si>
  <si>
    <t>2.3</t>
  </si>
  <si>
    <t>64</t>
  </si>
  <si>
    <t>Trần Văn Tuấn</t>
  </si>
  <si>
    <t>Huỳnh Công Thành</t>
  </si>
  <si>
    <t>Huyện Châu Thành</t>
  </si>
  <si>
    <t>Trần Thị Thu Hiền</t>
  </si>
  <si>
    <t>Hồ Quốc Nhi</t>
  </si>
  <si>
    <t>Nguyễn Thanh Cao</t>
  </si>
  <si>
    <t>Lâm Sô Phone</t>
  </si>
  <si>
    <t>Lâm Văn Thừa</t>
  </si>
  <si>
    <t>Phan Ngọc Siêng</t>
  </si>
  <si>
    <t>Đặng Văn Hưởng</t>
  </si>
  <si>
    <t xml:space="preserve"> TP.Trà Vinh</t>
  </si>
  <si>
    <t>Phạm Thị Như Thủy</t>
  </si>
  <si>
    <t>Cao Đức Phong</t>
  </si>
  <si>
    <t>Nguyễn Văn Dương</t>
  </si>
  <si>
    <t>Trương K.T.Luân</t>
  </si>
  <si>
    <t>Nguyên Văn Tam</t>
  </si>
  <si>
    <t>Phan Văn Phóng</t>
  </si>
  <si>
    <t>Chung Ngọc Cảnh</t>
  </si>
  <si>
    <t>Nguyễn Minh Khiêm</t>
  </si>
  <si>
    <t>Dương Trung Trực</t>
  </si>
  <si>
    <t>Nguyễn K.Thanh Dự</t>
  </si>
  <si>
    <t>8,400</t>
  </si>
  <si>
    <t>1,775</t>
  </si>
  <si>
    <t>281,211</t>
  </si>
  <si>
    <t>138,663</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</si>
  <si>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</si>
  <si>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</si>
  <si>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</si>
  <si>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</si>
  <si>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</si>
  <si>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</si>
  <si>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</si>
  <si>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</si>
  <si>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</si>
  <si>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</si>
  <si>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</si>
  <si>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</si>
  <si>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</si>
  <si>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</si>
  <si>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</si>
  <si>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</si>
  <si>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</si>
  <si>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r>
      <rPr>
        <sz val="12"/>
        <color indexed="10"/>
        <rFont val="Times New Roman"/>
        <family val="1"/>
      </rPr>
      <t>07</t>
    </r>
    <r>
      <rPr>
        <sz val="12"/>
        <rFont val="Times New Roman"/>
        <family val="1"/>
      </rPr>
      <t xml:space="preserve"> tháng / năm 2016</t>
    </r>
  </si>
  <si>
    <r>
      <rPr>
        <sz val="12"/>
        <color indexed="10"/>
        <rFont val="Times New Roman"/>
        <family val="1"/>
      </rPr>
      <t>Trà Vinh</t>
    </r>
    <r>
      <rPr>
        <sz val="12"/>
        <rFont val="Times New Roman"/>
        <family val="1"/>
      </rPr>
      <t xml:space="preserve">, ngày </t>
    </r>
    <r>
      <rPr>
        <sz val="12"/>
        <color indexed="10"/>
        <rFont val="Times New Roman"/>
        <family val="1"/>
      </rPr>
      <t>29</t>
    </r>
    <r>
      <rPr>
        <sz val="12"/>
        <rFont val="Times New Roman"/>
        <family val="1"/>
      </rPr>
      <t xml:space="preserve"> tháng </t>
    </r>
    <r>
      <rPr>
        <sz val="12"/>
        <color indexed="10"/>
        <rFont val="Times New Roman"/>
        <family val="1"/>
      </rPr>
      <t>4</t>
    </r>
    <r>
      <rPr>
        <sz val="12"/>
        <rFont val="Times New Roman"/>
        <family val="1"/>
      </rPr>
      <t xml:space="preserve"> năm 2016</t>
    </r>
  </si>
  <si>
    <t>152</t>
  </si>
  <si>
    <t>111</t>
  </si>
  <si>
    <t>92</t>
  </si>
  <si>
    <t>122</t>
  </si>
  <si>
    <t>95</t>
  </si>
  <si>
    <t>121</t>
  </si>
  <si>
    <t>168</t>
  </si>
  <si>
    <t>67</t>
  </si>
  <si>
    <t>46</t>
  </si>
  <si>
    <t>100</t>
  </si>
  <si>
    <t>58</t>
  </si>
  <si>
    <t>314</t>
  </si>
  <si>
    <t>99</t>
  </si>
  <si>
    <t>115</t>
  </si>
  <si>
    <t>220</t>
  </si>
  <si>
    <t>69</t>
  </si>
  <si>
    <t>129</t>
  </si>
  <si>
    <t>83</t>
  </si>
  <si>
    <t>75</t>
  </si>
  <si>
    <t>826,013</t>
  </si>
  <si>
    <t>6094651</t>
  </si>
  <si>
    <t>627,611</t>
  </si>
  <si>
    <t>3617950</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</si>
</sst>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s>
  <fonts count="147">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i/>
      <sz val="9"/>
      <name val="Times New Roman"/>
      <family val="1"/>
    </font>
    <font>
      <sz val="7"/>
      <name val="Times New Roman"/>
      <family val="1"/>
    </font>
    <font>
      <i/>
      <sz val="8"/>
      <name val="Times New Roman"/>
      <family val="1"/>
    </font>
    <font>
      <b/>
      <sz val="11"/>
      <name val=".VnTime"/>
      <family val="2"/>
    </font>
    <font>
      <sz val="11"/>
      <name val=".VnTime"/>
      <family val="2"/>
    </font>
    <font>
      <sz val="6"/>
      <name val="Times New Roman"/>
      <family val="1"/>
    </font>
    <font>
      <b/>
      <sz val="6"/>
      <name val="Times New Roman"/>
      <family val="1"/>
    </font>
    <font>
      <b/>
      <sz val="7"/>
      <name val="Times New Roman"/>
      <family val="1"/>
    </font>
    <font>
      <b/>
      <i/>
      <sz val="7"/>
      <name val="Times New Roman"/>
      <family val="1"/>
    </font>
    <font>
      <i/>
      <sz val="7"/>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11"/>
      <color rgb="FFFF0000"/>
      <name val="Times New Roman"/>
      <family val="1"/>
    </font>
    <font>
      <b/>
      <sz val="8"/>
      <name val="Times New Roman"/>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7"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27"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27"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27"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7"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27"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27"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7"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27"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27"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7"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7"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28"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28"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8"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8"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8"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8"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28"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28"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28"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28"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8"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8"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29"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30" fillId="37" borderId="1" applyNumberFormat="0" applyAlignment="0" applyProtection="0"/>
    <xf numFmtId="0" fontId="38" fillId="38" borderId="2" applyNumberFormat="0" applyAlignment="0" applyProtection="0"/>
    <xf numFmtId="0" fontId="38" fillId="38" borderId="2" applyNumberFormat="0" applyAlignment="0" applyProtection="0"/>
    <xf numFmtId="0" fontId="131" fillId="39" borderId="3" applyNumberFormat="0" applyAlignment="0" applyProtection="0"/>
    <xf numFmtId="0" fontId="39" fillId="40" borderId="4" applyNumberFormat="0" applyAlignment="0" applyProtection="0"/>
    <xf numFmtId="0" fontId="3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33"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4"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35"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36"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3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37" fillId="42" borderId="1" applyNumberFormat="0" applyAlignment="0" applyProtection="0"/>
    <xf numFmtId="0" fontId="45" fillId="9" borderId="2" applyNumberFormat="0" applyAlignment="0" applyProtection="0"/>
    <xf numFmtId="0" fontId="45" fillId="9" borderId="2" applyNumberFormat="0" applyAlignment="0" applyProtection="0"/>
    <xf numFmtId="0" fontId="138"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39"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40"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0" fontId="14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2"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4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29">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0" applyNumberFormat="1" applyFont="1" applyFill="1" applyBorder="1" applyAlignment="1" applyProtection="1">
      <alignment horizontal="center" vertical="center"/>
      <protection/>
    </xf>
    <xf numFmtId="49" fontId="0" fillId="47" borderId="0" xfId="142" applyNumberFormat="1" applyFont="1" applyFill="1" applyBorder="1" applyAlignment="1">
      <alignment horizontal="left"/>
      <protection/>
    </xf>
    <xf numFmtId="49" fontId="0" fillId="0" borderId="0" xfId="142" applyNumberFormat="1" applyFont="1">
      <alignment/>
      <protection/>
    </xf>
    <xf numFmtId="49" fontId="0" fillId="0" borderId="0" xfId="142" applyNumberFormat="1">
      <alignment/>
      <protection/>
    </xf>
    <xf numFmtId="49" fontId="0" fillId="0" borderId="0" xfId="142" applyNumberFormat="1" applyFont="1" applyAlignment="1">
      <alignment horizontal="left"/>
      <protection/>
    </xf>
    <xf numFmtId="49" fontId="0" fillId="0" borderId="0" xfId="142" applyNumberFormat="1" applyFont="1" applyBorder="1" applyAlignment="1">
      <alignment wrapText="1"/>
      <protection/>
    </xf>
    <xf numFmtId="49" fontId="15" fillId="0" borderId="0" xfId="142" applyNumberFormat="1" applyFont="1" applyAlignment="1">
      <alignment/>
      <protection/>
    </xf>
    <xf numFmtId="49" fontId="0" fillId="0" borderId="0" xfId="142" applyNumberFormat="1" applyFont="1" applyBorder="1" applyAlignment="1">
      <alignment horizontal="left" wrapText="1"/>
      <protection/>
    </xf>
    <xf numFmtId="49" fontId="18" fillId="0" borderId="0" xfId="142" applyNumberFormat="1" applyFont="1" applyAlignment="1">
      <alignment horizontal="left"/>
      <protection/>
    </xf>
    <xf numFmtId="49" fontId="0" fillId="0" borderId="0" xfId="142" applyNumberFormat="1" applyFont="1" applyFill="1" applyAlignment="1">
      <alignment/>
      <protection/>
    </xf>
    <xf numFmtId="49" fontId="0" fillId="0" borderId="0" xfId="142" applyNumberFormat="1" applyFont="1" applyFill="1" applyAlignment="1">
      <alignment horizontal="center"/>
      <protection/>
    </xf>
    <xf numFmtId="49" fontId="0" fillId="0" borderId="0" xfId="142" applyNumberFormat="1" applyFont="1" applyAlignment="1">
      <alignment horizontal="center"/>
      <protection/>
    </xf>
    <xf numFmtId="49" fontId="0" fillId="0" borderId="0" xfId="142" applyNumberFormat="1" applyFont="1" applyFill="1">
      <alignment/>
      <protection/>
    </xf>
    <xf numFmtId="49" fontId="13" fillId="47" borderId="22" xfId="142" applyNumberFormat="1" applyFont="1" applyFill="1" applyBorder="1" applyAlignment="1">
      <alignment/>
      <protection/>
    </xf>
    <xf numFmtId="49" fontId="7" fillId="0" borderId="20" xfId="142" applyNumberFormat="1" applyFont="1" applyFill="1" applyBorder="1" applyAlignment="1">
      <alignment horizontal="center" vertical="center" wrapText="1"/>
      <protection/>
    </xf>
    <xf numFmtId="49" fontId="52" fillId="48" borderId="20" xfId="142" applyNumberFormat="1" applyFont="1" applyFill="1" applyBorder="1" applyAlignment="1">
      <alignment horizontal="center"/>
      <protection/>
    </xf>
    <xf numFmtId="49" fontId="7" fillId="0" borderId="21" xfId="142" applyNumberFormat="1" applyFont="1" applyFill="1" applyBorder="1" applyAlignment="1">
      <alignment horizontal="center" vertical="center" wrapText="1"/>
      <protection/>
    </xf>
    <xf numFmtId="49" fontId="7" fillId="0" borderId="20" xfId="142" applyNumberFormat="1" applyFont="1" applyBorder="1" applyAlignment="1">
      <alignment horizontal="center" vertical="center" wrapText="1"/>
      <protection/>
    </xf>
    <xf numFmtId="49" fontId="53" fillId="0" borderId="20" xfId="142" applyNumberFormat="1" applyFont="1" applyFill="1" applyBorder="1" applyAlignment="1">
      <alignment horizontal="center" vertical="center" wrapText="1"/>
      <protection/>
    </xf>
    <xf numFmtId="49" fontId="18" fillId="0" borderId="20" xfId="142" applyNumberFormat="1" applyFont="1" applyBorder="1" applyAlignment="1">
      <alignment horizontal="center" vertical="center"/>
      <protection/>
    </xf>
    <xf numFmtId="3" fontId="0" fillId="0" borderId="20" xfId="142" applyNumberFormat="1" applyFont="1" applyBorder="1" applyAlignment="1">
      <alignment horizontal="center" vertical="center"/>
      <protection/>
    </xf>
    <xf numFmtId="3" fontId="0" fillId="0" borderId="20" xfId="142" applyNumberFormat="1" applyFont="1" applyBorder="1" applyAlignment="1">
      <alignment vertical="center"/>
      <protection/>
    </xf>
    <xf numFmtId="49" fontId="0" fillId="0" borderId="0" xfId="142" applyNumberFormat="1" applyAlignment="1">
      <alignment vertical="center"/>
      <protection/>
    </xf>
    <xf numFmtId="3" fontId="51" fillId="3" borderId="20" xfId="142" applyNumberFormat="1" applyFont="1" applyFill="1" applyBorder="1" applyAlignment="1">
      <alignment vertical="center"/>
      <protection/>
    </xf>
    <xf numFmtId="3" fontId="56" fillId="3" borderId="20" xfId="142" applyNumberFormat="1" applyFont="1" applyFill="1" applyBorder="1" applyAlignment="1">
      <alignment vertical="center"/>
      <protection/>
    </xf>
    <xf numFmtId="49" fontId="57" fillId="0" borderId="20" xfId="142" applyNumberFormat="1" applyFont="1" applyBorder="1" applyAlignment="1">
      <alignment horizontal="center" vertical="center"/>
      <protection/>
    </xf>
    <xf numFmtId="3" fontId="25" fillId="44" borderId="20" xfId="142" applyNumberFormat="1" applyFont="1" applyFill="1" applyBorder="1" applyAlignment="1">
      <alignment vertical="center"/>
      <protection/>
    </xf>
    <xf numFmtId="3" fontId="3" fillId="48" borderId="20" xfId="142" applyNumberFormat="1" applyFont="1" applyFill="1" applyBorder="1" applyAlignment="1">
      <alignment horizontal="center" vertical="center"/>
      <protection/>
    </xf>
    <xf numFmtId="3" fontId="3" fillId="48" borderId="20" xfId="142" applyNumberFormat="1" applyFont="1" applyFill="1" applyBorder="1" applyAlignment="1">
      <alignment vertical="center"/>
      <protection/>
    </xf>
    <xf numFmtId="49" fontId="7" fillId="44" borderId="20" xfId="142" applyNumberFormat="1" applyFont="1" applyFill="1" applyBorder="1" applyAlignment="1">
      <alignment horizontal="center" vertical="center"/>
      <protection/>
    </xf>
    <xf numFmtId="49" fontId="7" fillId="44" borderId="20" xfId="142" applyNumberFormat="1" applyFont="1" applyFill="1" applyBorder="1" applyAlignment="1">
      <alignment horizontal="left" vertical="center"/>
      <protection/>
    </xf>
    <xf numFmtId="3" fontId="28" fillId="48" borderId="20" xfId="142" applyNumberFormat="1" applyFont="1" applyFill="1" applyBorder="1" applyAlignment="1">
      <alignment vertical="center"/>
      <protection/>
    </xf>
    <xf numFmtId="3" fontId="28" fillId="0" borderId="20" xfId="142" applyNumberFormat="1" applyFont="1" applyFill="1" applyBorder="1" applyAlignment="1">
      <alignment vertical="center"/>
      <protection/>
    </xf>
    <xf numFmtId="9" fontId="0" fillId="0" borderId="0" xfId="151" applyFont="1" applyAlignment="1">
      <alignment vertical="center"/>
    </xf>
    <xf numFmtId="49" fontId="7" fillId="44" borderId="23" xfId="142" applyNumberFormat="1" applyFont="1" applyFill="1" applyBorder="1" applyAlignment="1">
      <alignment horizontal="center" vertical="center"/>
      <protection/>
    </xf>
    <xf numFmtId="3" fontId="25" fillId="44" borderId="20" xfId="142" applyNumberFormat="1" applyFont="1" applyFill="1" applyBorder="1" applyAlignment="1">
      <alignment vertical="center"/>
      <protection/>
    </xf>
    <xf numFmtId="49" fontId="4" fillId="0" borderId="20" xfId="142" applyNumberFormat="1" applyFont="1" applyBorder="1" applyAlignment="1">
      <alignment horizontal="center" vertical="center"/>
      <protection/>
    </xf>
    <xf numFmtId="49" fontId="4" fillId="47" borderId="20" xfId="142" applyNumberFormat="1" applyFont="1" applyFill="1" applyBorder="1" applyAlignment="1">
      <alignment horizontal="left" vertical="center"/>
      <protection/>
    </xf>
    <xf numFmtId="49" fontId="5" fillId="47" borderId="20" xfId="142" applyNumberFormat="1" applyFont="1" applyFill="1" applyBorder="1" applyAlignment="1">
      <alignment horizontal="left" vertical="center"/>
      <protection/>
    </xf>
    <xf numFmtId="3" fontId="28" fillId="0" borderId="20" xfId="143" applyNumberFormat="1" applyFont="1" applyFill="1" applyBorder="1" applyAlignment="1">
      <alignment vertical="center"/>
      <protection/>
    </xf>
    <xf numFmtId="49" fontId="20" fillId="0" borderId="0" xfId="142" applyNumberFormat="1" applyFont="1" applyAlignment="1">
      <alignment vertical="center"/>
      <protection/>
    </xf>
    <xf numFmtId="49" fontId="4" fillId="47" borderId="20" xfId="142" applyNumberFormat="1" applyFont="1" applyFill="1" applyBorder="1" applyAlignment="1">
      <alignment horizontal="left" vertical="center"/>
      <protection/>
    </xf>
    <xf numFmtId="3" fontId="28" fillId="0" borderId="20" xfId="143" applyNumberFormat="1" applyFont="1" applyFill="1" applyBorder="1" applyAlignment="1">
      <alignment horizontal="center" vertical="center"/>
      <protection/>
    </xf>
    <xf numFmtId="49" fontId="0" fillId="0" borderId="0" xfId="142" applyNumberFormat="1" applyFill="1">
      <alignment/>
      <protection/>
    </xf>
    <xf numFmtId="49" fontId="20" fillId="0" borderId="0" xfId="142" applyNumberFormat="1" applyFont="1">
      <alignment/>
      <protection/>
    </xf>
    <xf numFmtId="49" fontId="28" fillId="0" borderId="0" xfId="142" applyNumberFormat="1" applyFont="1" applyFill="1" applyBorder="1" applyAlignment="1">
      <alignment horizontal="center" wrapText="1"/>
      <protection/>
    </xf>
    <xf numFmtId="49" fontId="58" fillId="0" borderId="0" xfId="142" applyNumberFormat="1" applyFont="1" applyBorder="1">
      <alignment/>
      <protection/>
    </xf>
    <xf numFmtId="49" fontId="59" fillId="0" borderId="0" xfId="142" applyNumberFormat="1" applyFont="1">
      <alignment/>
      <protection/>
    </xf>
    <xf numFmtId="49" fontId="1" fillId="0" borderId="0" xfId="142" applyNumberFormat="1" applyFont="1">
      <alignment/>
      <protection/>
    </xf>
    <xf numFmtId="9" fontId="1" fillId="0" borderId="0" xfId="151" applyFont="1" applyAlignment="1">
      <alignment/>
    </xf>
    <xf numFmtId="49" fontId="60" fillId="0" borderId="0" xfId="142" applyNumberFormat="1" applyFont="1" applyBorder="1">
      <alignment/>
      <protection/>
    </xf>
    <xf numFmtId="49" fontId="25" fillId="0" borderId="0" xfId="142" applyNumberFormat="1" applyFont="1" applyBorder="1" applyAlignment="1">
      <alignment horizontal="center" wrapText="1"/>
      <protection/>
    </xf>
    <xf numFmtId="49" fontId="25" fillId="0" borderId="0" xfId="142" applyNumberFormat="1" applyFont="1" applyFill="1" applyBorder="1" applyAlignment="1">
      <alignment horizontal="center" wrapText="1"/>
      <protection/>
    </xf>
    <xf numFmtId="49" fontId="61" fillId="0" borderId="0" xfId="142" applyNumberFormat="1" applyFont="1" applyBorder="1">
      <alignment/>
      <protection/>
    </xf>
    <xf numFmtId="49" fontId="62" fillId="0" borderId="0" xfId="142" applyNumberFormat="1" applyFont="1" applyBorder="1" applyAlignment="1">
      <alignment wrapText="1"/>
      <protection/>
    </xf>
    <xf numFmtId="49" fontId="2" fillId="0" borderId="0" xfId="142" applyNumberFormat="1" applyFont="1" applyBorder="1">
      <alignment/>
      <protection/>
    </xf>
    <xf numFmtId="49" fontId="39" fillId="0" borderId="0" xfId="142" applyNumberFormat="1" applyFont="1" applyBorder="1" applyAlignment="1">
      <alignment horizontal="center" wrapText="1"/>
      <protection/>
    </xf>
    <xf numFmtId="49" fontId="39" fillId="0" borderId="0" xfId="142" applyNumberFormat="1" applyFont="1" applyFill="1" applyBorder="1" applyAlignment="1">
      <alignment horizontal="center" wrapText="1"/>
      <protection/>
    </xf>
    <xf numFmtId="49" fontId="63" fillId="0" borderId="0" xfId="142" applyNumberFormat="1" applyFont="1" applyBorder="1">
      <alignment/>
      <protection/>
    </xf>
    <xf numFmtId="49" fontId="28" fillId="0" borderId="0" xfId="142" applyNumberFormat="1" applyFont="1">
      <alignment/>
      <protection/>
    </xf>
    <xf numFmtId="49" fontId="28" fillId="0" borderId="0" xfId="142" applyNumberFormat="1" applyFont="1" applyFill="1">
      <alignment/>
      <protection/>
    </xf>
    <xf numFmtId="49" fontId="28" fillId="47" borderId="0" xfId="142" applyNumberFormat="1" applyFont="1" applyFill="1">
      <alignment/>
      <protection/>
    </xf>
    <xf numFmtId="0" fontId="25" fillId="0" borderId="0" xfId="142" applyFont="1" applyAlignment="1">
      <alignment horizontal="center"/>
      <protection/>
    </xf>
    <xf numFmtId="49" fontId="25" fillId="47" borderId="0" xfId="142" applyNumberFormat="1" applyFont="1" applyFill="1" applyAlignment="1">
      <alignment horizontal="center"/>
      <protection/>
    </xf>
    <xf numFmtId="0" fontId="65" fillId="0" borderId="0" xfId="142" applyFont="1" applyAlignment="1">
      <alignment/>
      <protection/>
    </xf>
    <xf numFmtId="0" fontId="3" fillId="0" borderId="0" xfId="142" applyFont="1" applyAlignment="1">
      <alignment/>
      <protection/>
    </xf>
    <xf numFmtId="49" fontId="30" fillId="0" borderId="0" xfId="142" applyNumberFormat="1" applyFont="1">
      <alignment/>
      <protection/>
    </xf>
    <xf numFmtId="3" fontId="0" fillId="0" borderId="0" xfId="142" applyNumberFormat="1" applyFont="1" applyFill="1">
      <alignment/>
      <protection/>
    </xf>
    <xf numFmtId="49" fontId="3" fillId="0" borderId="0" xfId="142" applyNumberFormat="1" applyFont="1" applyFill="1" applyAlignment="1">
      <alignment wrapText="1"/>
      <protection/>
    </xf>
    <xf numFmtId="49" fontId="0" fillId="0" borderId="0" xfId="142" applyNumberFormat="1" applyFont="1" applyFill="1" applyBorder="1" applyAlignment="1">
      <alignment/>
      <protection/>
    </xf>
    <xf numFmtId="49" fontId="0" fillId="0" borderId="0" xfId="142" applyNumberFormat="1" applyFont="1" applyFill="1" applyBorder="1">
      <alignment/>
      <protection/>
    </xf>
    <xf numFmtId="49" fontId="19" fillId="0" borderId="22" xfId="142" applyNumberFormat="1" applyFont="1" applyFill="1" applyBorder="1" applyAlignment="1">
      <alignment/>
      <protection/>
    </xf>
    <xf numFmtId="49" fontId="5" fillId="0" borderId="22" xfId="142" applyNumberFormat="1" applyFont="1" applyFill="1" applyBorder="1" applyAlignment="1">
      <alignment horizontal="center"/>
      <protection/>
    </xf>
    <xf numFmtId="49" fontId="0" fillId="0" borderId="0" xfId="142" applyNumberFormat="1" applyFill="1" applyBorder="1">
      <alignment/>
      <protection/>
    </xf>
    <xf numFmtId="49" fontId="6" fillId="0" borderId="20" xfId="142" applyNumberFormat="1" applyFont="1" applyFill="1" applyBorder="1" applyAlignment="1">
      <alignment horizontal="center" vertical="center" wrapText="1"/>
      <protection/>
    </xf>
    <xf numFmtId="49" fontId="19" fillId="0" borderId="20" xfId="142" applyNumberFormat="1" applyFont="1" applyFill="1" applyBorder="1" applyAlignment="1">
      <alignment horizontal="center" vertical="center" wrapText="1"/>
      <protection/>
    </xf>
    <xf numFmtId="3" fontId="29" fillId="3" borderId="20" xfId="142" applyNumberFormat="1" applyFont="1" applyFill="1" applyBorder="1" applyAlignment="1">
      <alignment horizontal="center" vertical="center" wrapText="1"/>
      <protection/>
    </xf>
    <xf numFmtId="3" fontId="68" fillId="3" borderId="20" xfId="142" applyNumberFormat="1" applyFont="1" applyFill="1" applyBorder="1" applyAlignment="1">
      <alignment horizontal="center" vertical="center" wrapText="1"/>
      <protection/>
    </xf>
    <xf numFmtId="3" fontId="6" fillId="44" borderId="20" xfId="142" applyNumberFormat="1" applyFont="1" applyFill="1" applyBorder="1" applyAlignment="1">
      <alignment horizontal="center" vertical="center" wrapText="1"/>
      <protection/>
    </xf>
    <xf numFmtId="49" fontId="7" fillId="0" borderId="20" xfId="142" applyNumberFormat="1" applyFont="1" applyFill="1" applyBorder="1" applyAlignment="1">
      <alignment horizontal="center"/>
      <protection/>
    </xf>
    <xf numFmtId="49" fontId="7" fillId="0" borderId="20" xfId="142" applyNumberFormat="1" applyFont="1" applyFill="1" applyBorder="1" applyAlignment="1">
      <alignment horizontal="left"/>
      <protection/>
    </xf>
    <xf numFmtId="3" fontId="5" fillId="44" borderId="20" xfId="142" applyNumberFormat="1" applyFont="1" applyFill="1" applyBorder="1" applyAlignment="1">
      <alignment horizontal="center" vertical="center" wrapText="1"/>
      <protection/>
    </xf>
    <xf numFmtId="3" fontId="5" fillId="0" borderId="20" xfId="142" applyNumberFormat="1" applyFont="1" applyFill="1" applyBorder="1" applyAlignment="1">
      <alignment horizontal="center" vertical="center" wrapText="1"/>
      <protection/>
    </xf>
    <xf numFmtId="9" fontId="0" fillId="0" borderId="0" xfId="151" applyFont="1" applyFill="1" applyAlignment="1">
      <alignment/>
    </xf>
    <xf numFmtId="49" fontId="7" fillId="44" borderId="23" xfId="142" applyNumberFormat="1" applyFont="1" applyFill="1" applyBorder="1" applyAlignment="1">
      <alignment horizontal="center"/>
      <protection/>
    </xf>
    <xf numFmtId="49" fontId="7" fillId="44" borderId="20" xfId="142" applyNumberFormat="1" applyFont="1" applyFill="1" applyBorder="1" applyAlignment="1">
      <alignment horizontal="left"/>
      <protection/>
    </xf>
    <xf numFmtId="49" fontId="4" fillId="0" borderId="23" xfId="142" applyNumberFormat="1" applyFont="1" applyFill="1" applyBorder="1" applyAlignment="1">
      <alignment horizontal="center"/>
      <protection/>
    </xf>
    <xf numFmtId="49" fontId="4" fillId="47" borderId="20" xfId="142" applyNumberFormat="1" applyFont="1" applyFill="1" applyBorder="1" applyAlignment="1">
      <alignment horizontal="left"/>
      <protection/>
    </xf>
    <xf numFmtId="3" fontId="5" fillId="47" borderId="20" xfId="142" applyNumberFormat="1" applyFont="1" applyFill="1" applyBorder="1" applyAlignment="1">
      <alignment horizontal="center" vertical="center" wrapText="1"/>
      <protection/>
    </xf>
    <xf numFmtId="49" fontId="5" fillId="47" borderId="20" xfId="142" applyNumberFormat="1" applyFont="1" applyFill="1" applyBorder="1" applyAlignment="1">
      <alignment horizontal="left"/>
      <protection/>
    </xf>
    <xf numFmtId="49" fontId="6" fillId="0" borderId="19" xfId="142" applyNumberFormat="1" applyFont="1" applyFill="1" applyBorder="1" applyAlignment="1">
      <alignment horizontal="center"/>
      <protection/>
    </xf>
    <xf numFmtId="49" fontId="6" fillId="0" borderId="19" xfId="142" applyNumberFormat="1" applyFont="1" applyFill="1" applyBorder="1" applyAlignment="1">
      <alignment horizontal="left"/>
      <protection/>
    </xf>
    <xf numFmtId="3" fontId="5" fillId="0" borderId="19" xfId="142" applyNumberFormat="1" applyFont="1" applyFill="1" applyBorder="1" applyAlignment="1">
      <alignment horizontal="center" vertical="center" wrapText="1"/>
      <protection/>
    </xf>
    <xf numFmtId="49" fontId="15" fillId="0" borderId="0" xfId="142" applyNumberFormat="1" applyFont="1" applyFill="1" applyBorder="1" applyAlignment="1">
      <alignment vertical="center" wrapText="1"/>
      <protection/>
    </xf>
    <xf numFmtId="49" fontId="69" fillId="0" borderId="0" xfId="142" applyNumberFormat="1" applyFont="1" applyFill="1">
      <alignment/>
      <protection/>
    </xf>
    <xf numFmtId="49" fontId="4" fillId="0" borderId="0" xfId="142" applyNumberFormat="1" applyFont="1" applyFill="1">
      <alignment/>
      <protection/>
    </xf>
    <xf numFmtId="49" fontId="0" fillId="47" borderId="0" xfId="142" applyNumberFormat="1" applyFont="1" applyFill="1">
      <alignment/>
      <protection/>
    </xf>
    <xf numFmtId="49" fontId="3" fillId="47" borderId="0" xfId="142" applyNumberFormat="1" applyFont="1" applyFill="1" applyAlignment="1">
      <alignment horizontal="center"/>
      <protection/>
    </xf>
    <xf numFmtId="49" fontId="22" fillId="0" borderId="0" xfId="142" applyNumberFormat="1" applyFont="1" applyFill="1">
      <alignment/>
      <protection/>
    </xf>
    <xf numFmtId="49" fontId="3" fillId="0" borderId="0" xfId="142" applyNumberFormat="1" applyFont="1" applyFill="1">
      <alignment/>
      <protection/>
    </xf>
    <xf numFmtId="49" fontId="13" fillId="0" borderId="0" xfId="142" applyNumberFormat="1" applyFont="1" applyFill="1" applyAlignment="1">
      <alignment/>
      <protection/>
    </xf>
    <xf numFmtId="49" fontId="13" fillId="0" borderId="0" xfId="142" applyNumberFormat="1" applyFont="1" applyFill="1" applyAlignment="1">
      <alignment wrapText="1"/>
      <protection/>
    </xf>
    <xf numFmtId="49" fontId="13" fillId="0" borderId="0" xfId="142" applyNumberFormat="1" applyFont="1" applyFill="1" applyAlignment="1">
      <alignment horizontal="left" wrapText="1"/>
      <protection/>
    </xf>
    <xf numFmtId="49" fontId="0" fillId="0" borderId="0" xfId="142" applyNumberFormat="1" applyAlignment="1">
      <alignment horizontal="left"/>
      <protection/>
    </xf>
    <xf numFmtId="49" fontId="0" fillId="0" borderId="0" xfId="142" applyNumberFormat="1" applyFont="1" applyBorder="1" applyAlignment="1">
      <alignment horizontal="left"/>
      <protection/>
    </xf>
    <xf numFmtId="49" fontId="13" fillId="0" borderId="20" xfId="142" applyNumberFormat="1" applyFont="1" applyBorder="1" applyAlignment="1">
      <alignment horizontal="center"/>
      <protection/>
    </xf>
    <xf numFmtId="3" fontId="4" fillId="4" borderId="20" xfId="143" applyNumberFormat="1" applyFont="1" applyFill="1" applyBorder="1" applyAlignment="1">
      <alignment horizontal="center" vertical="center"/>
      <protection/>
    </xf>
    <xf numFmtId="3" fontId="31" fillId="47" borderId="20" xfId="142" applyNumberFormat="1" applyFont="1" applyFill="1" applyBorder="1" applyAlignment="1">
      <alignment horizontal="center" vertical="center"/>
      <protection/>
    </xf>
    <xf numFmtId="3" fontId="17" fillId="3" borderId="20" xfId="142" applyNumberFormat="1" applyFont="1" applyFill="1" applyBorder="1" applyAlignment="1">
      <alignment horizontal="center" vertical="center"/>
      <protection/>
    </xf>
    <xf numFmtId="3" fontId="33" fillId="3" borderId="20" xfId="142" applyNumberFormat="1" applyFont="1" applyFill="1" applyBorder="1" applyAlignment="1">
      <alignment horizontal="center" vertical="center"/>
      <protection/>
    </xf>
    <xf numFmtId="3" fontId="7" fillId="44" borderId="20" xfId="142" applyNumberFormat="1" applyFont="1" applyFill="1" applyBorder="1" applyAlignment="1">
      <alignment horizontal="center" vertical="center"/>
      <protection/>
    </xf>
    <xf numFmtId="3" fontId="7" fillId="44" borderId="20" xfId="142" applyNumberFormat="1" applyFont="1" applyFill="1" applyBorder="1" applyAlignment="1">
      <alignment horizontal="center" vertical="center"/>
      <protection/>
    </xf>
    <xf numFmtId="3" fontId="7" fillId="4" borderId="20" xfId="143" applyNumberFormat="1" applyFont="1" applyFill="1" applyBorder="1" applyAlignment="1">
      <alignment horizontal="center" vertical="center"/>
      <protection/>
    </xf>
    <xf numFmtId="49" fontId="7" fillId="0" borderId="20" xfId="142" applyNumberFormat="1" applyFont="1" applyBorder="1" applyAlignment="1">
      <alignment horizontal="center" vertical="center"/>
      <protection/>
    </xf>
    <xf numFmtId="49" fontId="7" fillId="47" borderId="20" xfId="142" applyNumberFormat="1" applyFont="1" applyFill="1" applyBorder="1" applyAlignment="1">
      <alignment horizontal="left" vertical="center"/>
      <protection/>
    </xf>
    <xf numFmtId="3" fontId="4" fillId="47" borderId="20" xfId="142" applyNumberFormat="1" applyFont="1" applyFill="1" applyBorder="1" applyAlignment="1">
      <alignment horizontal="center" vertical="center"/>
      <protection/>
    </xf>
    <xf numFmtId="3" fontId="4" fillId="44" borderId="20" xfId="142" applyNumberFormat="1" applyFont="1" applyFill="1" applyBorder="1" applyAlignment="1">
      <alignment horizontal="center" vertical="center"/>
      <protection/>
    </xf>
    <xf numFmtId="49" fontId="4" fillId="0" borderId="23" xfId="142" applyNumberFormat="1" applyFont="1" applyBorder="1" applyAlignment="1">
      <alignment horizontal="center" vertical="center"/>
      <protection/>
    </xf>
    <xf numFmtId="49" fontId="0" fillId="0" borderId="0" xfId="142" applyNumberFormat="1" applyFont="1" applyAlignment="1">
      <alignment vertical="center"/>
      <protection/>
    </xf>
    <xf numFmtId="3" fontId="4" fillId="0" borderId="20" xfId="142" applyNumberFormat="1" applyFont="1" applyFill="1" applyBorder="1" applyAlignment="1">
      <alignment horizontal="center" vertical="center"/>
      <protection/>
    </xf>
    <xf numFmtId="3" fontId="4" fillId="47" borderId="20" xfId="143" applyNumberFormat="1" applyFont="1" applyFill="1" applyBorder="1" applyAlignment="1">
      <alignment horizontal="center" vertical="center"/>
      <protection/>
    </xf>
    <xf numFmtId="49" fontId="4" fillId="47" borderId="23" xfId="142" applyNumberFormat="1" applyFont="1" applyFill="1" applyBorder="1" applyAlignment="1">
      <alignment horizontal="center" vertical="center"/>
      <protection/>
    </xf>
    <xf numFmtId="9" fontId="20" fillId="0" borderId="0" xfId="151" applyFont="1" applyAlignment="1">
      <alignment vertical="center"/>
    </xf>
    <xf numFmtId="49" fontId="4" fillId="0" borderId="0" xfId="142" applyNumberFormat="1" applyFont="1" applyBorder="1" applyAlignment="1">
      <alignment horizontal="center"/>
      <protection/>
    </xf>
    <xf numFmtId="49" fontId="4" fillId="47" borderId="0" xfId="142" applyNumberFormat="1" applyFont="1" applyFill="1" applyBorder="1" applyAlignment="1">
      <alignment horizontal="left"/>
      <protection/>
    </xf>
    <xf numFmtId="49" fontId="0" fillId="0" borderId="0" xfId="142" applyNumberFormat="1" applyFont="1" applyFill="1" applyBorder="1" applyAlignment="1">
      <alignment horizontal="center"/>
      <protection/>
    </xf>
    <xf numFmtId="3" fontId="4" fillId="47" borderId="19" xfId="143" applyNumberFormat="1" applyFont="1" applyFill="1" applyBorder="1" applyAlignment="1">
      <alignment horizontal="center" vertical="center"/>
      <protection/>
    </xf>
    <xf numFmtId="9" fontId="0" fillId="0" borderId="0" xfId="151" applyFont="1" applyAlignment="1">
      <alignment/>
    </xf>
    <xf numFmtId="49" fontId="28" fillId="0" borderId="0" xfId="142" applyNumberFormat="1" applyFont="1" applyBorder="1" applyAlignment="1">
      <alignment wrapText="1"/>
      <protection/>
    </xf>
    <xf numFmtId="3" fontId="4" fillId="47" borderId="0" xfId="143" applyNumberFormat="1" applyFont="1" applyFill="1" applyBorder="1" applyAlignment="1">
      <alignment horizontal="center" vertical="center"/>
      <protection/>
    </xf>
    <xf numFmtId="49" fontId="28" fillId="0" borderId="0" xfId="142" applyNumberFormat="1" applyFont="1" applyAlignment="1">
      <alignment wrapText="1"/>
      <protection/>
    </xf>
    <xf numFmtId="49" fontId="36" fillId="0" borderId="0" xfId="142" applyNumberFormat="1" applyFont="1">
      <alignment/>
      <protection/>
    </xf>
    <xf numFmtId="49" fontId="36" fillId="0" borderId="0" xfId="142" applyNumberFormat="1" applyFont="1" applyAlignment="1">
      <alignment wrapText="1"/>
      <protection/>
    </xf>
    <xf numFmtId="49" fontId="3" fillId="47" borderId="0" xfId="142" applyNumberFormat="1" applyFont="1" applyFill="1" applyAlignment="1">
      <alignment/>
      <protection/>
    </xf>
    <xf numFmtId="49" fontId="71" fillId="0" borderId="0" xfId="142" applyNumberFormat="1" applyFont="1">
      <alignment/>
      <protection/>
    </xf>
    <xf numFmtId="49" fontId="13" fillId="0" borderId="0" xfId="142" applyNumberFormat="1" applyFont="1" applyBorder="1" applyAlignment="1">
      <alignment wrapText="1"/>
      <protection/>
    </xf>
    <xf numFmtId="49" fontId="0" fillId="0" borderId="0" xfId="144" applyNumberFormat="1" applyFont="1" applyAlignment="1">
      <alignment horizontal="left"/>
      <protection/>
    </xf>
    <xf numFmtId="49" fontId="14" fillId="0" borderId="0" xfId="144" applyNumberFormat="1" applyFont="1" applyAlignment="1">
      <alignment wrapText="1"/>
      <protection/>
    </xf>
    <xf numFmtId="49" fontId="3" fillId="47" borderId="0" xfId="144" applyNumberFormat="1" applyFont="1" applyFill="1" applyBorder="1" applyAlignment="1">
      <alignment horizontal="left"/>
      <protection/>
    </xf>
    <xf numFmtId="49" fontId="0" fillId="47" borderId="0" xfId="144" applyNumberFormat="1" applyFont="1" applyFill="1" applyBorder="1" applyAlignment="1">
      <alignment horizontal="left"/>
      <protection/>
    </xf>
    <xf numFmtId="49" fontId="26" fillId="0" borderId="0" xfId="144" applyNumberFormat="1" applyFont="1">
      <alignment/>
      <protection/>
    </xf>
    <xf numFmtId="49" fontId="0" fillId="47" borderId="0" xfId="144" applyNumberFormat="1" applyFont="1" applyFill="1" applyBorder="1" applyAlignment="1">
      <alignment/>
      <protection/>
    </xf>
    <xf numFmtId="49" fontId="3" fillId="0" borderId="0" xfId="144" applyNumberFormat="1" applyFont="1" applyBorder="1" applyAlignment="1">
      <alignment horizontal="left"/>
      <protection/>
    </xf>
    <xf numFmtId="49" fontId="0" fillId="0" borderId="0" xfId="144" applyNumberFormat="1" applyFont="1" applyBorder="1" applyAlignment="1">
      <alignment horizontal="left"/>
      <protection/>
    </xf>
    <xf numFmtId="49" fontId="0" fillId="0" borderId="0" xfId="144" applyNumberFormat="1" applyFont="1" applyBorder="1" applyAlignment="1">
      <alignment/>
      <protection/>
    </xf>
    <xf numFmtId="49" fontId="18" fillId="0" borderId="22" xfId="144" applyNumberFormat="1" applyFont="1" applyBorder="1" applyAlignment="1">
      <alignment horizontal="left"/>
      <protection/>
    </xf>
    <xf numFmtId="49" fontId="3" fillId="0" borderId="22" xfId="144" applyNumberFormat="1" applyFont="1" applyBorder="1" applyAlignment="1">
      <alignment horizontal="left"/>
      <protection/>
    </xf>
    <xf numFmtId="49" fontId="26" fillId="0" borderId="0" xfId="144" applyNumberFormat="1" applyFont="1" applyFill="1">
      <alignment/>
      <protection/>
    </xf>
    <xf numFmtId="49" fontId="26" fillId="0" borderId="0" xfId="144" applyNumberFormat="1" applyFont="1" applyAlignment="1">
      <alignment vertical="center"/>
      <protection/>
    </xf>
    <xf numFmtId="49" fontId="6" fillId="47" borderId="20" xfId="144" applyNumberFormat="1" applyFont="1" applyFill="1" applyBorder="1" applyAlignment="1">
      <alignment horizontal="left" vertical="center"/>
      <protection/>
    </xf>
    <xf numFmtId="49" fontId="1" fillId="0" borderId="0" xfId="144" applyNumberFormat="1" applyFont="1">
      <alignment/>
      <protection/>
    </xf>
    <xf numFmtId="49" fontId="28" fillId="0" borderId="0" xfId="144" applyNumberFormat="1" applyFont="1" applyBorder="1" applyAlignment="1">
      <alignment/>
      <protection/>
    </xf>
    <xf numFmtId="49" fontId="78" fillId="0" borderId="0" xfId="144" applyNumberFormat="1" applyFont="1">
      <alignment/>
      <protection/>
    </xf>
    <xf numFmtId="49" fontId="25" fillId="0" borderId="0" xfId="144" applyNumberFormat="1" applyFont="1" applyBorder="1" applyAlignment="1">
      <alignment/>
      <protection/>
    </xf>
    <xf numFmtId="49" fontId="5" fillId="0" borderId="0" xfId="144" applyNumberFormat="1" applyFont="1">
      <alignment/>
      <protection/>
    </xf>
    <xf numFmtId="49" fontId="28" fillId="0" borderId="0" xfId="144" applyNumberFormat="1" applyFont="1" applyAlignment="1">
      <alignment horizontal="center"/>
      <protection/>
    </xf>
    <xf numFmtId="49" fontId="28" fillId="0" borderId="0" xfId="144" applyNumberFormat="1" applyFont="1">
      <alignment/>
      <protection/>
    </xf>
    <xf numFmtId="49" fontId="78" fillId="0" borderId="0" xfId="144" applyNumberFormat="1" applyFont="1" applyAlignment="1">
      <alignment horizontal="center"/>
      <protection/>
    </xf>
    <xf numFmtId="49" fontId="13" fillId="0" borderId="0" xfId="144" applyNumberFormat="1" applyFont="1" applyBorder="1" applyAlignment="1">
      <alignment wrapText="1"/>
      <protection/>
    </xf>
    <xf numFmtId="49" fontId="80" fillId="0" borderId="0" xfId="144" applyNumberFormat="1" applyFont="1">
      <alignment/>
      <protection/>
    </xf>
    <xf numFmtId="9" fontId="26" fillId="0" borderId="0" xfId="151" applyFont="1" applyAlignment="1">
      <alignment/>
    </xf>
    <xf numFmtId="3" fontId="0" fillId="47" borderId="0" xfId="144" applyNumberFormat="1" applyFont="1" applyFill="1" applyBorder="1" applyAlignment="1">
      <alignment/>
      <protection/>
    </xf>
    <xf numFmtId="0" fontId="26" fillId="0" borderId="0" xfId="144">
      <alignment/>
      <protection/>
    </xf>
    <xf numFmtId="0" fontId="0" fillId="0" borderId="0" xfId="144" applyFont="1" applyAlignment="1">
      <alignment horizontal="left"/>
      <protection/>
    </xf>
    <xf numFmtId="0" fontId="0" fillId="0" borderId="0" xfId="144" applyFont="1" applyBorder="1" applyAlignment="1">
      <alignment/>
      <protection/>
    </xf>
    <xf numFmtId="0" fontId="0" fillId="0" borderId="0" xfId="144" applyFont="1" applyBorder="1" applyAlignment="1">
      <alignment horizontal="left"/>
      <protection/>
    </xf>
    <xf numFmtId="0" fontId="26" fillId="0" borderId="0" xfId="144" applyFont="1">
      <alignment/>
      <protection/>
    </xf>
    <xf numFmtId="0" fontId="6" fillId="0" borderId="20" xfId="144" applyFont="1" applyBorder="1" applyAlignment="1">
      <alignment horizontal="center" vertical="center"/>
      <protection/>
    </xf>
    <xf numFmtId="0" fontId="6" fillId="47" borderId="20" xfId="144" applyFont="1" applyFill="1" applyBorder="1" applyAlignment="1">
      <alignment horizontal="left" vertical="center"/>
      <protection/>
    </xf>
    <xf numFmtId="9" fontId="26" fillId="0" borderId="0" xfId="151" applyFont="1" applyAlignment="1">
      <alignment vertical="center"/>
    </xf>
    <xf numFmtId="0" fontId="5" fillId="0" borderId="23" xfId="144" applyFont="1" applyBorder="1" applyAlignment="1">
      <alignment horizontal="center" vertical="center"/>
      <protection/>
    </xf>
    <xf numFmtId="0" fontId="26" fillId="0" borderId="0" xfId="144" applyFont="1" applyAlignment="1">
      <alignment vertical="center"/>
      <protection/>
    </xf>
    <xf numFmtId="0" fontId="1" fillId="0" borderId="0" xfId="144" applyFont="1">
      <alignment/>
      <protection/>
    </xf>
    <xf numFmtId="0" fontId="25" fillId="0" borderId="0" xfId="144" applyFont="1" applyBorder="1" applyAlignment="1">
      <alignment horizontal="center" wrapText="1"/>
      <protection/>
    </xf>
    <xf numFmtId="0" fontId="28" fillId="0" borderId="0" xfId="144" applyFont="1" applyBorder="1" applyAlignment="1">
      <alignment wrapText="1"/>
      <protection/>
    </xf>
    <xf numFmtId="0" fontId="25" fillId="0" borderId="0" xfId="144" applyNumberFormat="1" applyFont="1" applyBorder="1" applyAlignment="1">
      <alignment/>
      <protection/>
    </xf>
    <xf numFmtId="0" fontId="78" fillId="0" borderId="0" xfId="144" applyFont="1">
      <alignment/>
      <protection/>
    </xf>
    <xf numFmtId="0" fontId="25" fillId="0" borderId="0" xfId="144" applyNumberFormat="1" applyFont="1" applyBorder="1" applyAlignment="1">
      <alignment horizontal="center"/>
      <protection/>
    </xf>
    <xf numFmtId="0" fontId="5" fillId="0" borderId="0" xfId="144" applyFont="1">
      <alignment/>
      <protection/>
    </xf>
    <xf numFmtId="0" fontId="28" fillId="0" borderId="0" xfId="144" applyFont="1">
      <alignment/>
      <protection/>
    </xf>
    <xf numFmtId="0" fontId="25" fillId="0" borderId="0" xfId="142" applyFont="1" applyAlignment="1">
      <alignment/>
      <protection/>
    </xf>
    <xf numFmtId="49" fontId="19" fillId="0" borderId="0" xfId="144" applyNumberFormat="1" applyFont="1">
      <alignment/>
      <protection/>
    </xf>
    <xf numFmtId="49" fontId="4" fillId="47" borderId="0" xfId="144" applyNumberFormat="1" applyFont="1" applyFill="1" applyBorder="1" applyAlignment="1">
      <alignment horizontal="left"/>
      <protection/>
    </xf>
    <xf numFmtId="49" fontId="4" fillId="0" borderId="0" xfId="144" applyNumberFormat="1" applyFont="1" applyBorder="1" applyAlignment="1">
      <alignment horizontal="left"/>
      <protection/>
    </xf>
    <xf numFmtId="49" fontId="0" fillId="0" borderId="22" xfId="144" applyNumberFormat="1" applyFont="1" applyBorder="1" applyAlignment="1">
      <alignment/>
      <protection/>
    </xf>
    <xf numFmtId="49" fontId="6" fillId="0" borderId="20" xfId="144" applyNumberFormat="1" applyFont="1" applyFill="1" applyBorder="1" applyAlignment="1">
      <alignment horizontal="center" vertical="center" wrapText="1"/>
      <protection/>
    </xf>
    <xf numFmtId="49" fontId="5" fillId="0" borderId="24" xfId="144" applyNumberFormat="1" applyFont="1" applyFill="1" applyBorder="1">
      <alignment/>
      <protection/>
    </xf>
    <xf numFmtId="49" fontId="5" fillId="0" borderId="0" xfId="144" applyNumberFormat="1" applyFont="1" applyFill="1">
      <alignment/>
      <protection/>
    </xf>
    <xf numFmtId="49" fontId="24" fillId="0" borderId="0" xfId="144" applyNumberFormat="1" applyFont="1" applyFill="1">
      <alignment/>
      <protection/>
    </xf>
    <xf numFmtId="49" fontId="6" fillId="0" borderId="25" xfId="144" applyNumberFormat="1" applyFont="1" applyFill="1" applyBorder="1" applyAlignment="1">
      <alignment horizontal="center" vertical="center" wrapText="1"/>
      <protection/>
    </xf>
    <xf numFmtId="49" fontId="19" fillId="0" borderId="20" xfId="144" applyNumberFormat="1" applyFont="1" applyFill="1" applyBorder="1" applyAlignment="1">
      <alignment horizontal="center" vertical="center"/>
      <protection/>
    </xf>
    <xf numFmtId="49" fontId="19" fillId="0" borderId="20" xfId="144" applyNumberFormat="1" applyFont="1" applyBorder="1" applyAlignment="1">
      <alignment horizontal="center" vertical="center"/>
      <protection/>
    </xf>
    <xf numFmtId="49" fontId="5" fillId="0" borderId="0" xfId="144" applyNumberFormat="1" applyFont="1" applyAlignment="1">
      <alignment vertical="center"/>
      <protection/>
    </xf>
    <xf numFmtId="3" fontId="29" fillId="3" borderId="20" xfId="144" applyNumberFormat="1" applyFont="1" applyFill="1" applyBorder="1" applyAlignment="1">
      <alignment horizontal="center" vertical="center"/>
      <protection/>
    </xf>
    <xf numFmtId="3" fontId="68" fillId="3" borderId="20" xfId="144" applyNumberFormat="1" applyFont="1" applyFill="1" applyBorder="1" applyAlignment="1">
      <alignment horizontal="center" vertical="center"/>
      <protection/>
    </xf>
    <xf numFmtId="3" fontId="29" fillId="4" borderId="20" xfId="144" applyNumberFormat="1" applyFont="1" applyFill="1" applyBorder="1" applyAlignment="1">
      <alignment horizontal="center" vertical="center"/>
      <protection/>
    </xf>
    <xf numFmtId="3" fontId="6" fillId="44" borderId="20" xfId="144" applyNumberFormat="1" applyFont="1" applyFill="1" applyBorder="1" applyAlignment="1">
      <alignment horizontal="center" vertical="center"/>
      <protection/>
    </xf>
    <xf numFmtId="49" fontId="6" fillId="0" borderId="20" xfId="144" applyNumberFormat="1" applyFont="1" applyBorder="1" applyAlignment="1">
      <alignment horizontal="center" vertical="center"/>
      <protection/>
    </xf>
    <xf numFmtId="3" fontId="5" fillId="47" borderId="20" xfId="144" applyNumberFormat="1" applyFont="1" applyFill="1" applyBorder="1" applyAlignment="1">
      <alignment horizontal="center" vertical="center"/>
      <protection/>
    </xf>
    <xf numFmtId="49" fontId="6" fillId="0" borderId="23" xfId="144" applyNumberFormat="1" applyFont="1" applyBorder="1" applyAlignment="1">
      <alignment horizontal="center" vertical="center"/>
      <protection/>
    </xf>
    <xf numFmtId="49" fontId="5" fillId="0" borderId="23" xfId="144" applyNumberFormat="1" applyFont="1" applyBorder="1" applyAlignment="1">
      <alignment horizontal="center" vertical="center"/>
      <protection/>
    </xf>
    <xf numFmtId="3" fontId="5" fillId="0" borderId="20" xfId="144" applyNumberFormat="1" applyFont="1" applyBorder="1" applyAlignment="1">
      <alignment horizontal="center" vertical="center"/>
      <protection/>
    </xf>
    <xf numFmtId="49" fontId="86" fillId="0" borderId="0" xfId="144" applyNumberFormat="1" applyFont="1">
      <alignment/>
      <protection/>
    </xf>
    <xf numFmtId="49" fontId="26" fillId="0" borderId="0" xfId="144" applyNumberFormat="1">
      <alignment/>
      <protection/>
    </xf>
    <xf numFmtId="49" fontId="28" fillId="0" borderId="0" xfId="144" applyNumberFormat="1" applyFont="1" applyBorder="1" applyAlignment="1">
      <alignment wrapText="1"/>
      <protection/>
    </xf>
    <xf numFmtId="49" fontId="21" fillId="0" borderId="0" xfId="144" applyNumberFormat="1" applyFont="1">
      <alignment/>
      <protection/>
    </xf>
    <xf numFmtId="49" fontId="30" fillId="0" borderId="0" xfId="144" applyNumberFormat="1" applyFont="1">
      <alignment/>
      <protection/>
    </xf>
    <xf numFmtId="49" fontId="30" fillId="0" borderId="0" xfId="144" applyNumberFormat="1" applyFont="1" applyAlignment="1">
      <alignment horizontal="center"/>
      <protection/>
    </xf>
    <xf numFmtId="0" fontId="4" fillId="0" borderId="0" xfId="144" applyNumberFormat="1" applyFont="1" applyAlignment="1">
      <alignment horizontal="left"/>
      <protection/>
    </xf>
    <xf numFmtId="0" fontId="5" fillId="0" borderId="0" xfId="144" applyFont="1" applyAlignment="1">
      <alignment/>
      <protection/>
    </xf>
    <xf numFmtId="3" fontId="5" fillId="0" borderId="0" xfId="144" applyNumberFormat="1" applyFont="1">
      <alignment/>
      <protection/>
    </xf>
    <xf numFmtId="0" fontId="7" fillId="0" borderId="0" xfId="144" applyFont="1" applyBorder="1" applyAlignment="1">
      <alignment/>
      <protection/>
    </xf>
    <xf numFmtId="0" fontId="26" fillId="0" borderId="24" xfId="144" applyFont="1" applyBorder="1">
      <alignment/>
      <protection/>
    </xf>
    <xf numFmtId="0" fontId="26" fillId="0" borderId="0" xfId="144" applyFont="1" applyBorder="1">
      <alignment/>
      <protection/>
    </xf>
    <xf numFmtId="0" fontId="12" fillId="0" borderId="20" xfId="144" applyFont="1" applyBorder="1" applyAlignment="1">
      <alignment horizontal="center" vertical="center" wrapText="1"/>
      <protection/>
    </xf>
    <xf numFmtId="0" fontId="19" fillId="0" borderId="23" xfId="144" applyFont="1" applyFill="1" applyBorder="1" applyAlignment="1">
      <alignment horizontal="center" vertical="center"/>
      <protection/>
    </xf>
    <xf numFmtId="0" fontId="19" fillId="0" borderId="20" xfId="144" applyFont="1" applyFill="1" applyBorder="1" applyAlignment="1">
      <alignment horizontal="center" vertical="center"/>
      <protection/>
    </xf>
    <xf numFmtId="0" fontId="19" fillId="0" borderId="20" xfId="144" applyFont="1" applyBorder="1" applyAlignment="1">
      <alignment horizontal="center" vertical="center"/>
      <protection/>
    </xf>
    <xf numFmtId="3" fontId="20" fillId="3" borderId="20" xfId="144" applyNumberFormat="1" applyFont="1" applyFill="1" applyBorder="1" applyAlignment="1">
      <alignment horizontal="center" vertical="center"/>
      <protection/>
    </xf>
    <xf numFmtId="3" fontId="34" fillId="3" borderId="20" xfId="144" applyNumberFormat="1" applyFont="1" applyFill="1" applyBorder="1" applyAlignment="1">
      <alignment horizontal="center" vertical="center"/>
      <protection/>
    </xf>
    <xf numFmtId="3" fontId="3" fillId="44" borderId="23" xfId="144" applyNumberFormat="1" applyFont="1" applyFill="1" applyBorder="1" applyAlignment="1">
      <alignment horizontal="center" vertical="center"/>
      <protection/>
    </xf>
    <xf numFmtId="3" fontId="0" fillId="48" borderId="23" xfId="144" applyNumberFormat="1" applyFont="1" applyFill="1" applyBorder="1" applyAlignment="1">
      <alignment horizontal="center" vertical="center"/>
      <protection/>
    </xf>
    <xf numFmtId="3" fontId="0" fillId="0" borderId="20" xfId="144" applyNumberFormat="1" applyFont="1" applyBorder="1" applyAlignment="1">
      <alignment horizontal="center" vertical="center"/>
      <protection/>
    </xf>
    <xf numFmtId="3" fontId="0" fillId="0" borderId="26" xfId="144" applyNumberFormat="1" applyFont="1" applyBorder="1" applyAlignment="1">
      <alignment horizontal="center" vertical="center"/>
      <protection/>
    </xf>
    <xf numFmtId="0" fontId="6" fillId="0" borderId="23" xfId="144" applyFont="1" applyBorder="1" applyAlignment="1">
      <alignment horizontal="center" vertical="center"/>
      <protection/>
    </xf>
    <xf numFmtId="3" fontId="0" fillId="44" borderId="23" xfId="144" applyNumberFormat="1" applyFont="1" applyFill="1" applyBorder="1" applyAlignment="1">
      <alignment horizontal="center" vertical="center"/>
      <protection/>
    </xf>
    <xf numFmtId="3" fontId="0" fillId="47" borderId="20" xfId="144" applyNumberFormat="1" applyFont="1" applyFill="1" applyBorder="1" applyAlignment="1">
      <alignment horizontal="center" vertical="center"/>
      <protection/>
    </xf>
    <xf numFmtId="3" fontId="0" fillId="47" borderId="26" xfId="144" applyNumberFormat="1" applyFont="1" applyFill="1" applyBorder="1" applyAlignment="1">
      <alignment horizontal="center" vertical="center"/>
      <protection/>
    </xf>
    <xf numFmtId="0" fontId="28" fillId="0" borderId="0" xfId="144" applyNumberFormat="1" applyFont="1" applyBorder="1" applyAlignment="1">
      <alignment/>
      <protection/>
    </xf>
    <xf numFmtId="0" fontId="87" fillId="0" borderId="0" xfId="144" applyFont="1">
      <alignment/>
      <protection/>
    </xf>
    <xf numFmtId="0" fontId="16" fillId="0" borderId="0" xfId="144" applyFont="1">
      <alignment/>
      <protection/>
    </xf>
    <xf numFmtId="0" fontId="27" fillId="0" borderId="0" xfId="144" applyFont="1">
      <alignment/>
      <protection/>
    </xf>
    <xf numFmtId="0" fontId="13" fillId="0" borderId="0" xfId="144" applyFont="1">
      <alignment/>
      <protection/>
    </xf>
    <xf numFmtId="49" fontId="13" fillId="0" borderId="0" xfId="144" applyNumberFormat="1" applyFont="1">
      <alignment/>
      <protection/>
    </xf>
    <xf numFmtId="0" fontId="80" fillId="0" borderId="0" xfId="144" applyFont="1">
      <alignment/>
      <protection/>
    </xf>
    <xf numFmtId="49" fontId="18" fillId="0" borderId="0" xfId="144" applyNumberFormat="1" applyFont="1" applyBorder="1" applyAlignment="1">
      <alignment/>
      <protection/>
    </xf>
    <xf numFmtId="49" fontId="26" fillId="0" borderId="0" xfId="144" applyNumberFormat="1" applyFont="1" applyAlignment="1">
      <alignment horizontal="center"/>
      <protection/>
    </xf>
    <xf numFmtId="3" fontId="19" fillId="47" borderId="22" xfId="144" applyNumberFormat="1" applyFont="1" applyFill="1" applyBorder="1" applyAlignment="1">
      <alignment horizontal="center"/>
      <protection/>
    </xf>
    <xf numFmtId="49" fontId="5" fillId="0" borderId="22" xfId="144" applyNumberFormat="1" applyFont="1" applyBorder="1" applyAlignment="1">
      <alignment/>
      <protection/>
    </xf>
    <xf numFmtId="49" fontId="26" fillId="0" borderId="0" xfId="144" applyNumberFormat="1" applyFill="1">
      <alignment/>
      <protection/>
    </xf>
    <xf numFmtId="49" fontId="26" fillId="0" borderId="0" xfId="144" applyNumberFormat="1" applyFill="1" applyAlignment="1">
      <alignment vertical="center" wrapText="1"/>
      <protection/>
    </xf>
    <xf numFmtId="49" fontId="26" fillId="0" borderId="0" xfId="144" applyNumberFormat="1" applyAlignment="1">
      <alignment vertical="center"/>
      <protection/>
    </xf>
    <xf numFmtId="3" fontId="5" fillId="44" borderId="20" xfId="144" applyNumberFormat="1" applyFont="1" applyFill="1" applyBorder="1" applyAlignment="1">
      <alignment horizontal="center" vertical="center"/>
      <protection/>
    </xf>
    <xf numFmtId="3" fontId="26" fillId="0" borderId="20" xfId="144" applyNumberFormat="1" applyFont="1" applyBorder="1" applyAlignment="1">
      <alignment horizontal="center" vertical="center"/>
      <protection/>
    </xf>
    <xf numFmtId="0" fontId="5" fillId="0" borderId="20" xfId="144" applyFont="1" applyBorder="1" applyAlignment="1">
      <alignment horizontal="center" vertical="center"/>
      <protection/>
    </xf>
    <xf numFmtId="3" fontId="5" fillId="0" borderId="20" xfId="144" applyNumberFormat="1" applyFont="1" applyFill="1" applyBorder="1" applyAlignment="1">
      <alignment horizontal="center" vertical="center"/>
      <protection/>
    </xf>
    <xf numFmtId="3" fontId="26" fillId="0" borderId="20" xfId="144" applyNumberFormat="1" applyFont="1" applyFill="1" applyBorder="1" applyAlignment="1">
      <alignment horizontal="center" vertical="center"/>
      <protection/>
    </xf>
    <xf numFmtId="49" fontId="26" fillId="0" borderId="0" xfId="144" applyNumberFormat="1" applyAlignment="1">
      <alignment horizontal="center"/>
      <protection/>
    </xf>
    <xf numFmtId="49" fontId="71" fillId="0" borderId="0" xfId="144" applyNumberFormat="1" applyFont="1" applyAlignment="1">
      <alignment horizontal="left"/>
      <protection/>
    </xf>
    <xf numFmtId="49" fontId="30" fillId="0" borderId="0" xfId="144" applyNumberFormat="1" applyFont="1" applyAlignment="1">
      <alignment/>
      <protection/>
    </xf>
    <xf numFmtId="49" fontId="3" fillId="47" borderId="0" xfId="144" applyNumberFormat="1" applyFont="1" applyFill="1" applyBorder="1" applyAlignment="1">
      <alignment/>
      <protection/>
    </xf>
    <xf numFmtId="49" fontId="3" fillId="0" borderId="0" xfId="144" applyNumberFormat="1" applyFont="1" applyAlignment="1">
      <alignment/>
      <protection/>
    </xf>
    <xf numFmtId="49" fontId="3" fillId="0" borderId="0" xfId="144" applyNumberFormat="1" applyFont="1" applyBorder="1" applyAlignment="1">
      <alignment/>
      <protection/>
    </xf>
    <xf numFmtId="49" fontId="6" fillId="0" borderId="22" xfId="144" applyNumberFormat="1" applyFont="1" applyBorder="1" applyAlignment="1">
      <alignment/>
      <protection/>
    </xf>
    <xf numFmtId="3" fontId="19" fillId="0" borderId="20" xfId="144" applyNumberFormat="1" applyFont="1" applyBorder="1" applyAlignment="1">
      <alignment horizontal="center" vertical="center"/>
      <protection/>
    </xf>
    <xf numFmtId="49" fontId="26" fillId="47" borderId="0" xfId="144" applyNumberFormat="1" applyFont="1" applyFill="1" applyAlignment="1">
      <alignment vertical="center"/>
      <protection/>
    </xf>
    <xf numFmtId="3" fontId="26" fillId="47" borderId="20" xfId="144" applyNumberFormat="1" applyFont="1" applyFill="1" applyBorder="1" applyAlignment="1">
      <alignment horizontal="center" vertical="center"/>
      <protection/>
    </xf>
    <xf numFmtId="3" fontId="90" fillId="0" borderId="20" xfId="144" applyNumberFormat="1" applyFont="1" applyBorder="1" applyAlignment="1">
      <alignment horizontal="center" vertical="center"/>
      <protection/>
    </xf>
    <xf numFmtId="0" fontId="5" fillId="0" borderId="19" xfId="144" applyFont="1" applyFill="1" applyBorder="1" applyAlignment="1">
      <alignment horizontal="center" vertical="center"/>
      <protection/>
    </xf>
    <xf numFmtId="49" fontId="6" fillId="0" borderId="19" xfId="142" applyNumberFormat="1" applyFont="1" applyFill="1" applyBorder="1" applyAlignment="1">
      <alignment horizontal="left" vertical="center"/>
      <protection/>
    </xf>
    <xf numFmtId="3" fontId="5" fillId="0" borderId="19" xfId="144" applyNumberFormat="1" applyFont="1" applyFill="1" applyBorder="1" applyAlignment="1">
      <alignment horizontal="center" vertical="center"/>
      <protection/>
    </xf>
    <xf numFmtId="3" fontId="19" fillId="0" borderId="19" xfId="144" applyNumberFormat="1" applyFont="1" applyFill="1" applyBorder="1" applyAlignment="1">
      <alignment horizontal="center" vertical="center"/>
      <protection/>
    </xf>
    <xf numFmtId="3" fontId="26" fillId="0" borderId="19" xfId="144" applyNumberFormat="1" applyFont="1" applyFill="1" applyBorder="1" applyAlignment="1">
      <alignment vertical="center"/>
      <protection/>
    </xf>
    <xf numFmtId="3" fontId="91" fillId="0" borderId="19" xfId="144" applyNumberFormat="1" applyFont="1" applyFill="1" applyBorder="1" applyAlignment="1">
      <alignment vertical="center"/>
      <protection/>
    </xf>
    <xf numFmtId="49" fontId="30" fillId="0" borderId="0" xfId="144" applyNumberFormat="1" applyFont="1" applyBorder="1" applyAlignment="1">
      <alignment/>
      <protection/>
    </xf>
    <xf numFmtId="49" fontId="28" fillId="0" borderId="0" xfId="144" applyNumberFormat="1" applyFont="1" applyBorder="1" applyAlignment="1">
      <alignment horizontal="center"/>
      <protection/>
    </xf>
    <xf numFmtId="49" fontId="28" fillId="0" borderId="0" xfId="144" applyNumberFormat="1" applyFont="1" applyAlignment="1">
      <alignment/>
      <protection/>
    </xf>
    <xf numFmtId="0" fontId="5" fillId="47" borderId="0" xfId="144" applyFont="1" applyFill="1" applyBorder="1" applyAlignment="1">
      <alignment/>
      <protection/>
    </xf>
    <xf numFmtId="49" fontId="92" fillId="0" borderId="0" xfId="144" applyNumberFormat="1" applyFont="1">
      <alignment/>
      <protection/>
    </xf>
    <xf numFmtId="49" fontId="93" fillId="0" borderId="0" xfId="144" applyNumberFormat="1" applyFont="1">
      <alignment/>
      <protection/>
    </xf>
    <xf numFmtId="49" fontId="94" fillId="0" borderId="0" xfId="144" applyNumberFormat="1" applyFont="1" applyAlignment="1">
      <alignment horizontal="center"/>
      <protection/>
    </xf>
    <xf numFmtId="49" fontId="25" fillId="47" borderId="0" xfId="142" applyNumberFormat="1" applyFont="1" applyFill="1" applyAlignment="1">
      <alignment/>
      <protection/>
    </xf>
    <xf numFmtId="49" fontId="79" fillId="0" borderId="0" xfId="144" applyNumberFormat="1" applyFont="1">
      <alignment/>
      <protection/>
    </xf>
    <xf numFmtId="49" fontId="30" fillId="0" borderId="0" xfId="144" applyNumberFormat="1" applyFont="1" applyBorder="1" applyAlignment="1">
      <alignment wrapText="1"/>
      <protection/>
    </xf>
    <xf numFmtId="49" fontId="82" fillId="0" borderId="0" xfId="144" applyNumberFormat="1" applyFont="1">
      <alignment/>
      <protection/>
    </xf>
    <xf numFmtId="49" fontId="77" fillId="0" borderId="0" xfId="144" applyNumberFormat="1" applyFont="1">
      <alignment/>
      <protection/>
    </xf>
    <xf numFmtId="49" fontId="14" fillId="0" borderId="0" xfId="144" applyNumberFormat="1" applyFont="1" applyFill="1" applyAlignment="1">
      <alignment wrapText="1"/>
      <protection/>
    </xf>
    <xf numFmtId="49" fontId="0" fillId="0" borderId="0" xfId="144" applyNumberFormat="1" applyFont="1" applyFill="1" applyBorder="1" applyAlignment="1">
      <alignment/>
      <protection/>
    </xf>
    <xf numFmtId="49" fontId="3" fillId="0" borderId="0" xfId="144" applyNumberFormat="1" applyFont="1" applyFill="1" applyBorder="1" applyAlignment="1">
      <alignment/>
      <protection/>
    </xf>
    <xf numFmtId="49" fontId="95" fillId="0" borderId="0" xfId="144" applyNumberFormat="1" applyFont="1" applyFill="1">
      <alignment/>
      <protection/>
    </xf>
    <xf numFmtId="49" fontId="26" fillId="0" borderId="0" xfId="144" applyNumberFormat="1" applyFont="1" applyFill="1" applyAlignment="1">
      <alignment horizontal="center"/>
      <protection/>
    </xf>
    <xf numFmtId="49" fontId="19" fillId="0" borderId="0" xfId="144" applyNumberFormat="1" applyFont="1" applyFill="1" applyBorder="1" applyAlignment="1">
      <alignment/>
      <protection/>
    </xf>
    <xf numFmtId="49" fontId="6" fillId="0" borderId="0" xfId="144" applyNumberFormat="1" applyFont="1" applyFill="1" applyBorder="1" applyAlignment="1">
      <alignment/>
      <protection/>
    </xf>
    <xf numFmtId="49" fontId="81" fillId="0" borderId="0" xfId="144" applyNumberFormat="1" applyFont="1" applyFill="1">
      <alignment/>
      <protection/>
    </xf>
    <xf numFmtId="49" fontId="81" fillId="0" borderId="0" xfId="144" applyNumberFormat="1" applyFont="1" applyFill="1" applyAlignment="1">
      <alignment/>
      <protection/>
    </xf>
    <xf numFmtId="49" fontId="19" fillId="0" borderId="27" xfId="144" applyNumberFormat="1" applyFont="1" applyFill="1" applyBorder="1" applyAlignment="1">
      <alignment horizontal="center" vertical="center"/>
      <protection/>
    </xf>
    <xf numFmtId="3" fontId="6" fillId="44" borderId="27" xfId="144" applyNumberFormat="1" applyFont="1" applyFill="1" applyBorder="1" applyAlignment="1">
      <alignment horizontal="center" vertical="center"/>
      <protection/>
    </xf>
    <xf numFmtId="3" fontId="6" fillId="44" borderId="23" xfId="144" applyNumberFormat="1" applyFont="1" applyFill="1" applyBorder="1" applyAlignment="1">
      <alignment horizontal="center" vertical="center"/>
      <protection/>
    </xf>
    <xf numFmtId="49" fontId="3" fillId="0" borderId="0" xfId="144" applyNumberFormat="1" applyFont="1" applyAlignment="1">
      <alignment horizontal="center"/>
      <protection/>
    </xf>
    <xf numFmtId="49" fontId="25" fillId="0" borderId="0" xfId="144" applyNumberFormat="1" applyFont="1">
      <alignment/>
      <protection/>
    </xf>
    <xf numFmtId="49" fontId="3" fillId="0" borderId="0" xfId="144" applyNumberFormat="1" applyFont="1">
      <alignment/>
      <protection/>
    </xf>
    <xf numFmtId="49" fontId="28" fillId="0" borderId="0" xfId="144" applyNumberFormat="1" applyFont="1">
      <alignment/>
      <protection/>
    </xf>
    <xf numFmtId="3" fontId="3" fillId="47" borderId="0" xfId="144" applyNumberFormat="1" applyFont="1" applyFill="1" applyBorder="1" applyAlignment="1">
      <alignment/>
      <protection/>
    </xf>
    <xf numFmtId="0" fontId="3" fillId="0" borderId="0" xfId="144" applyFont="1">
      <alignment/>
      <protection/>
    </xf>
    <xf numFmtId="0" fontId="4" fillId="0" borderId="0" xfId="144" applyFont="1" applyBorder="1" applyAlignment="1">
      <alignment horizontal="left"/>
      <protection/>
    </xf>
    <xf numFmtId="3" fontId="0" fillId="0" borderId="0" xfId="144" applyNumberFormat="1" applyFont="1" applyAlignment="1">
      <alignment horizontal="left"/>
      <protection/>
    </xf>
    <xf numFmtId="0" fontId="13" fillId="0" borderId="0" xfId="144" applyFont="1" applyBorder="1" applyAlignment="1">
      <alignment/>
      <protection/>
    </xf>
    <xf numFmtId="0" fontId="7" fillId="0" borderId="20" xfId="144" applyFont="1" applyFill="1" applyBorder="1" applyAlignment="1">
      <alignment horizontal="center" vertical="center" wrapText="1"/>
      <protection/>
    </xf>
    <xf numFmtId="0" fontId="3" fillId="0" borderId="0" xfId="144" applyFont="1" applyFill="1" applyBorder="1">
      <alignment/>
      <protection/>
    </xf>
    <xf numFmtId="0" fontId="3" fillId="0" borderId="0" xfId="144" applyFont="1" applyFill="1">
      <alignment/>
      <protection/>
    </xf>
    <xf numFmtId="3" fontId="18" fillId="0" borderId="20" xfId="144" applyNumberFormat="1" applyFont="1" applyBorder="1" applyAlignment="1">
      <alignment horizontal="center" vertical="center"/>
      <protection/>
    </xf>
    <xf numFmtId="0" fontId="0" fillId="0" borderId="0" xfId="144" applyFont="1" applyAlignment="1">
      <alignment horizontal="center" vertical="center"/>
      <protection/>
    </xf>
    <xf numFmtId="3" fontId="4" fillId="44" borderId="20" xfId="144" applyNumberFormat="1" applyFont="1" applyFill="1" applyBorder="1" applyAlignment="1">
      <alignment horizontal="center" vertical="center"/>
      <protection/>
    </xf>
    <xf numFmtId="0" fontId="3" fillId="0" borderId="0" xfId="144" applyFont="1" applyAlignment="1">
      <alignment vertical="center"/>
      <protection/>
    </xf>
    <xf numFmtId="9" fontId="3" fillId="0" borderId="0" xfId="151" applyFont="1" applyAlignment="1">
      <alignment vertical="center"/>
    </xf>
    <xf numFmtId="0" fontId="3" fillId="0" borderId="0" xfId="144" applyFont="1" applyAlignment="1">
      <alignment horizontal="center"/>
      <protection/>
    </xf>
    <xf numFmtId="0" fontId="25" fillId="0" borderId="0" xfId="144" applyFont="1">
      <alignment/>
      <protection/>
    </xf>
    <xf numFmtId="0" fontId="71" fillId="0" borderId="0" xfId="144" applyFont="1" applyAlignment="1">
      <alignment horizontal="center"/>
      <protection/>
    </xf>
    <xf numFmtId="49" fontId="51" fillId="0" borderId="0" xfId="144" applyNumberFormat="1" applyFont="1">
      <alignment/>
      <protection/>
    </xf>
    <xf numFmtId="49" fontId="96" fillId="0" borderId="0" xfId="144" applyNumberFormat="1" applyFont="1" applyBorder="1" applyAlignment="1">
      <alignment wrapText="1"/>
      <protection/>
    </xf>
    <xf numFmtId="0" fontId="30" fillId="0" borderId="0" xfId="144"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0"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0"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0"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40"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40"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40" applyNumberFormat="1" applyFont="1" applyFill="1" applyBorder="1" applyAlignment="1" applyProtection="1">
      <alignment horizontal="center" vertical="center"/>
      <protection/>
    </xf>
    <xf numFmtId="10" fontId="28" fillId="0" borderId="20" xfId="134" applyNumberFormat="1" applyFont="1" applyFill="1" applyBorder="1" applyAlignment="1">
      <alignment horizontal="center" vertical="center"/>
      <protection/>
    </xf>
    <xf numFmtId="10" fontId="51" fillId="0" borderId="20" xfId="134"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4" applyNumberFormat="1" applyFont="1" applyFill="1" applyBorder="1" applyAlignment="1">
      <alignment horizontal="center" vertical="center"/>
      <protection/>
    </xf>
    <xf numFmtId="3" fontId="56" fillId="47" borderId="20" xfId="140"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40" applyNumberFormat="1" applyFont="1" applyFill="1" applyBorder="1" applyAlignment="1" applyProtection="1">
      <alignment horizontal="center" vertical="center"/>
      <protection/>
    </xf>
    <xf numFmtId="10" fontId="56" fillId="0" borderId="36" xfId="134"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0" applyNumberFormat="1" applyFont="1" applyFill="1" applyBorder="1" applyAlignment="1" applyProtection="1">
      <alignment horizontal="center" vertical="center"/>
      <protection/>
    </xf>
    <xf numFmtId="3" fontId="4" fillId="47" borderId="37" xfId="140"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144" fillId="49" borderId="20" xfId="0" applyFont="1" applyFill="1" applyBorder="1" applyAlignment="1">
      <alignment/>
    </xf>
    <xf numFmtId="0" fontId="0" fillId="49" borderId="38" xfId="0" applyFont="1" applyFill="1" applyBorder="1" applyAlignment="1">
      <alignment/>
    </xf>
    <xf numFmtId="0" fontId="0" fillId="49" borderId="20" xfId="0" applyFont="1" applyFill="1" applyBorder="1" applyAlignment="1">
      <alignment/>
    </xf>
    <xf numFmtId="49" fontId="4" fillId="50" borderId="20" xfId="0" applyNumberFormat="1" applyFont="1" applyFill="1" applyBorder="1" applyAlignment="1" applyProtection="1">
      <alignment horizontal="center" vertical="center"/>
      <protection/>
    </xf>
    <xf numFmtId="49" fontId="0" fillId="50" borderId="0" xfId="0" applyNumberFormat="1" applyFont="1" applyFill="1" applyAlignment="1">
      <alignment/>
    </xf>
    <xf numFmtId="49" fontId="0" fillId="50" borderId="0" xfId="0" applyNumberFormat="1" applyFont="1" applyFill="1" applyAlignment="1">
      <alignment/>
    </xf>
    <xf numFmtId="49" fontId="4" fillId="50" borderId="26" xfId="0" applyNumberFormat="1" applyFont="1" applyFill="1" applyBorder="1" applyAlignment="1">
      <alignment/>
    </xf>
    <xf numFmtId="0" fontId="0" fillId="50" borderId="0" xfId="0" applyNumberFormat="1" applyFont="1" applyFill="1" applyAlignment="1">
      <alignment/>
    </xf>
    <xf numFmtId="49" fontId="13" fillId="0" borderId="0" xfId="0" applyNumberFormat="1" applyFont="1" applyFill="1" applyAlignment="1">
      <alignment/>
    </xf>
    <xf numFmtId="49" fontId="28" fillId="0" borderId="0" xfId="0" applyNumberFormat="1" applyFont="1" applyFill="1" applyAlignment="1">
      <alignment/>
    </xf>
    <xf numFmtId="0" fontId="25" fillId="0" borderId="0" xfId="0" applyNumberFormat="1" applyFont="1" applyFill="1" applyAlignment="1">
      <alignment/>
    </xf>
    <xf numFmtId="49" fontId="103"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4" fillId="0" borderId="0" xfId="0" applyNumberFormat="1" applyFont="1" applyFill="1" applyBorder="1" applyAlignment="1">
      <alignment/>
    </xf>
    <xf numFmtId="49" fontId="4" fillId="0" borderId="2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8" fillId="50" borderId="20" xfId="0" applyNumberFormat="1" applyFont="1" applyFill="1" applyBorder="1" applyAlignment="1" applyProtection="1">
      <alignment vertical="center"/>
      <protection/>
    </xf>
    <xf numFmtId="49" fontId="8" fillId="50" borderId="20" xfId="0" applyNumberFormat="1" applyFont="1" applyFill="1" applyBorder="1" applyAlignment="1" applyProtection="1">
      <alignment horizontal="center" vertical="center"/>
      <protection/>
    </xf>
    <xf numFmtId="0" fontId="8" fillId="50" borderId="20" xfId="0" applyNumberFormat="1" applyFont="1" applyFill="1" applyBorder="1" applyAlignment="1" applyProtection="1">
      <alignment vertical="center"/>
      <protection/>
    </xf>
    <xf numFmtId="194" fontId="8" fillId="50" borderId="20" xfId="137" applyNumberFormat="1" applyFont="1" applyFill="1" applyBorder="1" applyAlignment="1" applyProtection="1">
      <alignment horizontal="right" vertical="center"/>
      <protection/>
    </xf>
    <xf numFmtId="49" fontId="8" fillId="50" borderId="20" xfId="137" applyNumberFormat="1" applyFont="1" applyFill="1" applyBorder="1">
      <alignment/>
      <protection/>
    </xf>
    <xf numFmtId="0" fontId="8" fillId="50" borderId="20" xfId="137" applyFont="1" applyFill="1" applyBorder="1" applyAlignment="1">
      <alignment horizontal="left" vertical="center"/>
      <protection/>
    </xf>
    <xf numFmtId="49" fontId="8" fillId="50" borderId="20" xfId="137" applyNumberFormat="1" applyFont="1" applyFill="1" applyBorder="1" applyAlignment="1" applyProtection="1">
      <alignment vertical="center"/>
      <protection/>
    </xf>
    <xf numFmtId="49" fontId="8" fillId="50" borderId="20" xfId="0" applyNumberFormat="1" applyFont="1" applyFill="1" applyBorder="1" applyAlignment="1" applyProtection="1">
      <alignment horizontal="left" vertical="center"/>
      <protection/>
    </xf>
    <xf numFmtId="49" fontId="102" fillId="0" borderId="39" xfId="0" applyNumberFormat="1" applyFont="1" applyFill="1" applyBorder="1" applyAlignment="1" applyProtection="1">
      <alignment horizontal="center" vertical="center"/>
      <protection/>
    </xf>
    <xf numFmtId="49" fontId="102" fillId="0" borderId="20" xfId="0" applyNumberFormat="1" applyFont="1" applyFill="1" applyBorder="1" applyAlignment="1" applyProtection="1">
      <alignment horizontal="center" vertical="center"/>
      <protection/>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15" fillId="0" borderId="0" xfId="0" applyNumberFormat="1" applyFont="1" applyFill="1" applyAlignment="1">
      <alignment/>
    </xf>
    <xf numFmtId="0" fontId="5" fillId="0" borderId="0" xfId="141" applyNumberFormat="1" applyFont="1" applyFill="1" applyBorder="1" applyAlignment="1" applyProtection="1">
      <alignment horizontal="center" vertical="center"/>
      <protection/>
    </xf>
    <xf numFmtId="49" fontId="4" fillId="50" borderId="0" xfId="0" applyNumberFormat="1" applyFont="1" applyFill="1" applyAlignment="1">
      <alignment wrapText="1"/>
    </xf>
    <xf numFmtId="49" fontId="4" fillId="50" borderId="0" xfId="0" applyNumberFormat="1" applyFont="1" applyFill="1" applyAlignment="1">
      <alignment/>
    </xf>
    <xf numFmtId="49" fontId="7" fillId="50" borderId="0" xfId="0" applyNumberFormat="1" applyFont="1" applyFill="1" applyAlignment="1">
      <alignment/>
    </xf>
    <xf numFmtId="49" fontId="3" fillId="50" borderId="0" xfId="0" applyNumberFormat="1" applyFont="1" applyFill="1" applyBorder="1" applyAlignment="1">
      <alignment/>
    </xf>
    <xf numFmtId="49" fontId="15" fillId="50" borderId="0" xfId="0" applyNumberFormat="1" applyFont="1" applyFill="1" applyBorder="1" applyAlignment="1">
      <alignment horizontal="center" wrapText="1"/>
    </xf>
    <xf numFmtId="49" fontId="15" fillId="50" borderId="19" xfId="0" applyNumberFormat="1" applyFont="1" applyFill="1" applyBorder="1" applyAlignment="1">
      <alignment wrapText="1"/>
    </xf>
    <xf numFmtId="210" fontId="24" fillId="50" borderId="20" xfId="0" applyNumberFormat="1" applyFont="1" applyFill="1" applyBorder="1" applyAlignment="1">
      <alignment horizontal="center" vertical="center"/>
    </xf>
    <xf numFmtId="49" fontId="24" fillId="47" borderId="20" xfId="0" applyNumberFormat="1" applyFont="1" applyFill="1" applyBorder="1" applyAlignment="1" applyProtection="1">
      <alignment vertical="center"/>
      <protection/>
    </xf>
    <xf numFmtId="49" fontId="24" fillId="50" borderId="20" xfId="0" applyNumberFormat="1" applyFont="1" applyFill="1" applyBorder="1" applyAlignment="1" applyProtection="1">
      <alignment horizontal="center" vertical="center"/>
      <protection/>
    </xf>
    <xf numFmtId="49" fontId="24" fillId="47" borderId="0" xfId="0" applyNumberFormat="1" applyFont="1" applyFill="1" applyAlignment="1">
      <alignment/>
    </xf>
    <xf numFmtId="49" fontId="24" fillId="50" borderId="20" xfId="0" applyNumberFormat="1" applyFont="1" applyFill="1" applyBorder="1" applyAlignment="1" applyProtection="1">
      <alignment vertical="center"/>
      <protection/>
    </xf>
    <xf numFmtId="49" fontId="3" fillId="50" borderId="0" xfId="0" applyNumberFormat="1" applyFont="1" applyFill="1" applyAlignment="1">
      <alignment/>
    </xf>
    <xf numFmtId="49" fontId="0" fillId="50" borderId="0" xfId="0" applyNumberFormat="1" applyFont="1" applyFill="1" applyAlignment="1">
      <alignment horizontal="center"/>
    </xf>
    <xf numFmtId="210" fontId="105" fillId="50" borderId="20" xfId="0" applyNumberFormat="1" applyFont="1" applyFill="1" applyBorder="1" applyAlignment="1">
      <alignment horizontal="center" vertical="center"/>
    </xf>
    <xf numFmtId="194" fontId="105" fillId="50" borderId="20" xfId="0" applyNumberFormat="1" applyFont="1" applyFill="1" applyBorder="1" applyAlignment="1" applyProtection="1">
      <alignment horizontal="center" vertical="center"/>
      <protection/>
    </xf>
    <xf numFmtId="49" fontId="105" fillId="50" borderId="20" xfId="0" applyNumberFormat="1" applyFont="1" applyFill="1" applyBorder="1" applyAlignment="1" applyProtection="1">
      <alignment vertical="center"/>
      <protection/>
    </xf>
    <xf numFmtId="49" fontId="105" fillId="50" borderId="20" xfId="0"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49" fontId="106" fillId="50" borderId="20" xfId="0" applyNumberFormat="1" applyFont="1" applyFill="1" applyBorder="1" applyAlignment="1" applyProtection="1">
      <alignment vertical="center"/>
      <protection/>
    </xf>
    <xf numFmtId="49" fontId="106" fillId="50" borderId="20" xfId="0" applyNumberFormat="1" applyFont="1" applyFill="1" applyBorder="1" applyAlignment="1" applyProtection="1">
      <alignment horizontal="center" vertical="center"/>
      <protection/>
    </xf>
    <xf numFmtId="0" fontId="0" fillId="50" borderId="0" xfId="0" applyNumberFormat="1" applyFont="1" applyFill="1" applyAlignment="1">
      <alignment/>
    </xf>
    <xf numFmtId="0" fontId="4" fillId="50" borderId="0" xfId="0" applyNumberFormat="1" applyFont="1" applyFill="1" applyAlignment="1">
      <alignment wrapText="1"/>
    </xf>
    <xf numFmtId="194" fontId="24" fillId="50" borderId="20" xfId="0" applyNumberFormat="1" applyFont="1" applyFill="1" applyBorder="1" applyAlignment="1" applyProtection="1">
      <alignment horizontal="center" vertical="center"/>
      <protection/>
    </xf>
    <xf numFmtId="194" fontId="145" fillId="0" borderId="0" xfId="0" applyNumberFormat="1" applyFont="1" applyFill="1" applyAlignment="1">
      <alignment/>
    </xf>
    <xf numFmtId="194" fontId="144" fillId="0" borderId="0" xfId="0" applyNumberFormat="1" applyFont="1" applyFill="1" applyAlignment="1">
      <alignment/>
    </xf>
    <xf numFmtId="194" fontId="8" fillId="47" borderId="20" xfId="0" applyNumberFormat="1" applyFont="1" applyFill="1" applyBorder="1" applyAlignment="1" applyProtection="1">
      <alignment horizontal="right" vertical="center"/>
      <protection/>
    </xf>
    <xf numFmtId="194" fontId="8" fillId="47" borderId="20" xfId="99" applyNumberFormat="1" applyFont="1" applyFill="1" applyBorder="1" applyAlignment="1" applyProtection="1">
      <alignment horizontal="right" vertical="center"/>
      <protection/>
    </xf>
    <xf numFmtId="49" fontId="8" fillId="47" borderId="20" xfId="0" applyNumberFormat="1" applyFont="1" applyFill="1" applyBorder="1" applyAlignment="1" applyProtection="1">
      <alignment horizontal="right" vertical="center"/>
      <protection/>
    </xf>
    <xf numFmtId="49" fontId="14" fillId="50" borderId="0" xfId="0" applyNumberFormat="1" applyFont="1" applyFill="1" applyBorder="1" applyAlignment="1">
      <alignment horizontal="center" wrapText="1"/>
    </xf>
    <xf numFmtId="0" fontId="14" fillId="50" borderId="0" xfId="0" applyNumberFormat="1" applyFont="1" applyFill="1" applyBorder="1" applyAlignment="1">
      <alignment horizontal="center" wrapText="1"/>
    </xf>
    <xf numFmtId="49" fontId="4" fillId="50" borderId="26" xfId="0" applyNumberFormat="1" applyFont="1" applyFill="1" applyBorder="1" applyAlignment="1" applyProtection="1">
      <alignment vertical="center"/>
      <protection/>
    </xf>
    <xf numFmtId="49" fontId="4" fillId="50" borderId="26" xfId="135" applyNumberFormat="1" applyFont="1" applyFill="1" applyBorder="1" applyAlignment="1" applyProtection="1">
      <alignment vertical="center"/>
      <protection/>
    </xf>
    <xf numFmtId="0" fontId="4" fillId="50" borderId="26" xfId="135" applyFont="1" applyFill="1" applyBorder="1" applyAlignment="1">
      <alignment vertical="center"/>
      <protection/>
    </xf>
    <xf numFmtId="49" fontId="4" fillId="50" borderId="26" xfId="135" applyNumberFormat="1" applyFont="1" applyFill="1" applyBorder="1" applyAlignment="1">
      <alignment vertical="center"/>
      <protection/>
    </xf>
    <xf numFmtId="0" fontId="4" fillId="50" borderId="26" xfId="0" applyNumberFormat="1" applyFont="1" applyFill="1" applyBorder="1" applyAlignment="1" applyProtection="1">
      <alignment vertical="center"/>
      <protection/>
    </xf>
    <xf numFmtId="49" fontId="13" fillId="0" borderId="21" xfId="0" applyNumberFormat="1" applyFont="1" applyFill="1" applyBorder="1" applyAlignment="1" applyProtection="1">
      <alignment horizontal="center" vertical="center"/>
      <protection/>
    </xf>
    <xf numFmtId="194" fontId="5" fillId="50" borderId="20" xfId="0" applyNumberFormat="1" applyFont="1" applyFill="1" applyBorder="1" applyAlignment="1" applyProtection="1">
      <alignment horizontal="right" vertical="center"/>
      <protection/>
    </xf>
    <xf numFmtId="210" fontId="5" fillId="50" borderId="20" xfId="0" applyNumberFormat="1" applyFont="1" applyFill="1" applyBorder="1" applyAlignment="1">
      <alignment horizontal="right" vertical="center"/>
    </xf>
    <xf numFmtId="3" fontId="5" fillId="50" borderId="20" xfId="0" applyNumberFormat="1" applyFont="1" applyFill="1" applyBorder="1" applyAlignment="1" applyProtection="1">
      <alignment horizontal="right" vertical="center"/>
      <protection/>
    </xf>
    <xf numFmtId="3" fontId="5" fillId="50" borderId="20" xfId="154" applyNumberFormat="1" applyFont="1" applyFill="1" applyBorder="1" applyAlignment="1" applyProtection="1">
      <alignment horizontal="right" vertical="center"/>
      <protection/>
    </xf>
    <xf numFmtId="194" fontId="5" fillId="50" borderId="20" xfId="99" applyNumberFormat="1" applyFont="1" applyFill="1" applyBorder="1" applyAlignment="1" applyProtection="1">
      <alignment horizontal="right" vertical="center"/>
      <protection/>
    </xf>
    <xf numFmtId="194" fontId="5" fillId="50" borderId="20" xfId="154" applyNumberFormat="1" applyFont="1" applyFill="1" applyBorder="1" applyAlignment="1" applyProtection="1">
      <alignment horizontal="right" vertical="center"/>
      <protection/>
    </xf>
    <xf numFmtId="194" fontId="5" fillId="50" borderId="20" xfId="0" applyNumberFormat="1" applyFont="1" applyFill="1" applyBorder="1" applyAlignment="1">
      <alignment horizontal="right" vertical="center"/>
    </xf>
    <xf numFmtId="1" fontId="5" fillId="50" borderId="20" xfId="0" applyNumberFormat="1" applyFont="1" applyFill="1" applyBorder="1" applyAlignment="1" applyProtection="1">
      <alignment horizontal="right" vertical="center"/>
      <protection/>
    </xf>
    <xf numFmtId="1" fontId="5" fillId="47" borderId="20" xfId="0" applyNumberFormat="1" applyFont="1" applyFill="1" applyBorder="1" applyAlignment="1">
      <alignment horizontal="right" vertical="center"/>
    </xf>
    <xf numFmtId="49" fontId="5" fillId="50" borderId="20" xfId="0" applyNumberFormat="1" applyFont="1" applyFill="1" applyBorder="1" applyAlignment="1" applyProtection="1">
      <alignment horizontal="right" vertical="center"/>
      <protection/>
    </xf>
    <xf numFmtId="49" fontId="5" fillId="50" borderId="20" xfId="0" applyNumberFormat="1" applyFont="1" applyFill="1" applyBorder="1" applyAlignment="1">
      <alignment horizontal="right" vertical="center"/>
    </xf>
    <xf numFmtId="194" fontId="5" fillId="50" borderId="20" xfId="135" applyNumberFormat="1" applyFont="1" applyFill="1" applyBorder="1" applyAlignment="1" applyProtection="1">
      <alignment horizontal="right" vertical="center"/>
      <protection/>
    </xf>
    <xf numFmtId="194" fontId="19" fillId="47" borderId="20" xfId="0" applyNumberFormat="1" applyFont="1" applyFill="1" applyBorder="1" applyAlignment="1" applyProtection="1">
      <alignment horizontal="right" vertical="center"/>
      <protection/>
    </xf>
    <xf numFmtId="3" fontId="5" fillId="50" borderId="20" xfId="0" applyNumberFormat="1" applyFont="1" applyFill="1" applyBorder="1" applyAlignment="1">
      <alignment horizontal="right" vertical="center"/>
    </xf>
    <xf numFmtId="41" fontId="5" fillId="47" borderId="20" xfId="0" applyNumberFormat="1" applyFont="1" applyFill="1" applyBorder="1" applyAlignment="1" applyProtection="1">
      <alignment horizontal="right" vertical="center"/>
      <protection/>
    </xf>
    <xf numFmtId="1" fontId="5" fillId="47" borderId="20" xfId="154" applyNumberFormat="1" applyFont="1" applyFill="1" applyBorder="1" applyAlignment="1" applyProtection="1">
      <alignment horizontal="right" vertical="center"/>
      <protection/>
    </xf>
    <xf numFmtId="194" fontId="8" fillId="50" borderId="20" xfId="0" applyNumberFormat="1" applyFont="1" applyFill="1" applyBorder="1" applyAlignment="1" applyProtection="1">
      <alignment horizontal="right" vertical="center"/>
      <protection/>
    </xf>
    <xf numFmtId="210" fontId="8" fillId="50" borderId="20" xfId="0" applyNumberFormat="1" applyFont="1" applyFill="1" applyBorder="1" applyAlignment="1">
      <alignment horizontal="right" vertical="center"/>
    </xf>
    <xf numFmtId="3" fontId="8" fillId="50" borderId="20" xfId="0" applyNumberFormat="1" applyFont="1" applyFill="1" applyBorder="1" applyAlignment="1" applyProtection="1">
      <alignment horizontal="right" vertical="center"/>
      <protection/>
    </xf>
    <xf numFmtId="3" fontId="8" fillId="50" borderId="20" xfId="0" applyNumberFormat="1" applyFont="1" applyFill="1" applyBorder="1" applyAlignment="1">
      <alignment horizontal="right"/>
    </xf>
    <xf numFmtId="3" fontId="8" fillId="50" borderId="21" xfId="0" applyNumberFormat="1" applyFont="1" applyFill="1" applyBorder="1" applyAlignment="1" applyProtection="1">
      <alignment horizontal="right" vertical="center"/>
      <protection/>
    </xf>
    <xf numFmtId="194" fontId="8" fillId="50" borderId="20" xfId="99" applyNumberFormat="1" applyFont="1" applyFill="1" applyBorder="1" applyAlignment="1" applyProtection="1">
      <alignment horizontal="right" vertical="center"/>
      <protection/>
    </xf>
    <xf numFmtId="43" fontId="8" fillId="50" borderId="20" xfId="99" applyFont="1" applyFill="1" applyBorder="1" applyAlignment="1" applyProtection="1">
      <alignment horizontal="right" vertical="center"/>
      <protection/>
    </xf>
    <xf numFmtId="41" fontId="8" fillId="50" borderId="20" xfId="99" applyNumberFormat="1" applyFont="1" applyFill="1" applyBorder="1" applyAlignment="1" applyProtection="1">
      <alignment horizontal="right" vertical="center"/>
      <protection/>
    </xf>
    <xf numFmtId="194" fontId="8" fillId="50" borderId="20" xfId="99" applyNumberFormat="1" applyFont="1" applyFill="1" applyBorder="1" applyAlignment="1">
      <alignment horizontal="right"/>
    </xf>
    <xf numFmtId="3" fontId="8" fillId="47" borderId="20" xfId="99" applyNumberFormat="1" applyFont="1" applyFill="1" applyBorder="1" applyAlignment="1" applyProtection="1">
      <alignment horizontal="right" vertical="center"/>
      <protection/>
    </xf>
    <xf numFmtId="3" fontId="8" fillId="50" borderId="20" xfId="99" applyNumberFormat="1" applyFont="1" applyFill="1" applyBorder="1" applyAlignment="1" applyProtection="1">
      <alignment horizontal="right" vertical="center"/>
      <protection/>
    </xf>
    <xf numFmtId="3" fontId="8" fillId="47" borderId="20" xfId="99" applyNumberFormat="1" applyFont="1" applyFill="1" applyBorder="1" applyAlignment="1">
      <alignment horizontal="right"/>
    </xf>
    <xf numFmtId="49" fontId="8" fillId="50" borderId="20" xfId="0" applyNumberFormat="1" applyFont="1" applyFill="1" applyBorder="1" applyAlignment="1" applyProtection="1">
      <alignment horizontal="right" vertical="center"/>
      <protection/>
    </xf>
    <xf numFmtId="37" fontId="8" fillId="47" borderId="20" xfId="99" applyNumberFormat="1" applyFont="1" applyFill="1" applyBorder="1" applyAlignment="1" applyProtection="1">
      <alignment horizontal="right" vertical="center"/>
      <protection/>
    </xf>
    <xf numFmtId="41" fontId="8" fillId="47" borderId="20" xfId="0" applyNumberFormat="1" applyFont="1" applyFill="1" applyBorder="1" applyAlignment="1" applyProtection="1">
      <alignment horizontal="right" vertical="center"/>
      <protection/>
    </xf>
    <xf numFmtId="49"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194" fontId="8" fillId="50" borderId="20" xfId="0" applyNumberFormat="1" applyFont="1" applyFill="1" applyBorder="1" applyAlignment="1">
      <alignment horizontal="right"/>
    </xf>
    <xf numFmtId="49" fontId="8" fillId="50" borderId="20" xfId="0" applyNumberFormat="1" applyFont="1" applyFill="1" applyBorder="1" applyAlignment="1">
      <alignment/>
    </xf>
    <xf numFmtId="194" fontId="8" fillId="50" borderId="20" xfId="0" applyNumberFormat="1" applyFont="1" applyFill="1" applyBorder="1" applyAlignment="1">
      <alignment horizontal="right" vertical="center"/>
    </xf>
    <xf numFmtId="49" fontId="7" fillId="50" borderId="20" xfId="0" applyNumberFormat="1" applyFont="1" applyFill="1" applyBorder="1" applyAlignment="1" applyProtection="1">
      <alignment horizontal="center" vertical="center"/>
      <protection/>
    </xf>
    <xf numFmtId="49" fontId="7" fillId="50" borderId="26" xfId="0" applyNumberFormat="1" applyFont="1" applyFill="1" applyBorder="1" applyAlignment="1" applyProtection="1">
      <alignment vertical="center"/>
      <protection/>
    </xf>
    <xf numFmtId="49" fontId="100" fillId="50" borderId="20" xfId="0" applyNumberFormat="1" applyFont="1" applyFill="1" applyBorder="1" applyAlignment="1" applyProtection="1">
      <alignment horizontal="center" vertical="center"/>
      <protection/>
    </xf>
    <xf numFmtId="49" fontId="12" fillId="50" borderId="20" xfId="0" applyNumberFormat="1" applyFont="1" applyFill="1" applyBorder="1" applyAlignment="1" applyProtection="1">
      <alignment horizontal="center" vertical="center"/>
      <protection/>
    </xf>
    <xf numFmtId="49" fontId="12" fillId="50" borderId="20" xfId="0" applyNumberFormat="1" applyFont="1" applyFill="1" applyBorder="1" applyAlignment="1" applyProtection="1">
      <alignment vertical="center"/>
      <protection/>
    </xf>
    <xf numFmtId="49" fontId="109" fillId="50" borderId="20" xfId="0" applyNumberFormat="1" applyFont="1" applyFill="1" applyBorder="1" applyAlignment="1" applyProtection="1">
      <alignment horizontal="center" vertical="center"/>
      <protection/>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1"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42" applyNumberFormat="1" applyFont="1" applyBorder="1" applyAlignment="1">
      <alignment horizontal="center" wrapText="1"/>
      <protection/>
    </xf>
    <xf numFmtId="49" fontId="64" fillId="0" borderId="0" xfId="142" applyNumberFormat="1" applyFont="1" applyBorder="1" applyAlignment="1">
      <alignment horizontal="center" wrapText="1"/>
      <protection/>
    </xf>
    <xf numFmtId="49" fontId="39" fillId="0" borderId="0" xfId="142" applyNumberFormat="1" applyFont="1" applyBorder="1" applyAlignment="1">
      <alignment horizontal="center" wrapText="1"/>
      <protection/>
    </xf>
    <xf numFmtId="49" fontId="7" fillId="0" borderId="26" xfId="142" applyNumberFormat="1" applyFont="1" applyBorder="1" applyAlignment="1">
      <alignment horizontal="center" vertical="center" wrapText="1"/>
      <protection/>
    </xf>
    <xf numFmtId="49" fontId="7" fillId="0" borderId="41" xfId="142" applyNumberFormat="1" applyFont="1" applyBorder="1" applyAlignment="1">
      <alignment horizontal="center" vertical="center" wrapText="1"/>
      <protection/>
    </xf>
    <xf numFmtId="49" fontId="7" fillId="0" borderId="25" xfId="142" applyNumberFormat="1" applyFont="1" applyBorder="1" applyAlignment="1">
      <alignment horizontal="center" vertical="center" wrapText="1"/>
      <protection/>
    </xf>
    <xf numFmtId="49" fontId="7" fillId="0" borderId="26" xfId="142" applyNumberFormat="1" applyFont="1" applyFill="1" applyBorder="1" applyAlignment="1">
      <alignment horizontal="center" vertical="center" wrapText="1"/>
      <protection/>
    </xf>
    <xf numFmtId="49" fontId="27" fillId="0" borderId="25" xfId="142" applyNumberFormat="1" applyFont="1" applyFill="1" applyBorder="1" applyAlignment="1">
      <alignment horizontal="center" vertical="center" wrapText="1"/>
      <protection/>
    </xf>
    <xf numFmtId="49" fontId="0" fillId="3" borderId="35" xfId="142" applyNumberFormat="1" applyFont="1" applyFill="1" applyBorder="1" applyAlignment="1">
      <alignment horizontal="center"/>
      <protection/>
    </xf>
    <xf numFmtId="49" fontId="0" fillId="3" borderId="19" xfId="142" applyNumberFormat="1" applyFont="1" applyFill="1" applyBorder="1" applyAlignment="1">
      <alignment horizontal="center"/>
      <protection/>
    </xf>
    <xf numFmtId="49" fontId="0" fillId="3" borderId="36" xfId="142" applyNumberFormat="1" applyFont="1" applyFill="1" applyBorder="1" applyAlignment="1">
      <alignment horizontal="center"/>
      <protection/>
    </xf>
    <xf numFmtId="3" fontId="33" fillId="47" borderId="38" xfId="142" applyNumberFormat="1" applyFont="1" applyFill="1" applyBorder="1" applyAlignment="1" applyProtection="1">
      <alignment horizontal="center" vertical="center" wrapText="1"/>
      <protection/>
    </xf>
    <xf numFmtId="3" fontId="33" fillId="47" borderId="23" xfId="142" applyNumberFormat="1" applyFont="1" applyFill="1" applyBorder="1" applyAlignment="1" applyProtection="1">
      <alignment horizontal="center" vertical="center" wrapText="1"/>
      <protection/>
    </xf>
    <xf numFmtId="49" fontId="7" fillId="0" borderId="20" xfId="142" applyNumberFormat="1" applyFont="1" applyFill="1" applyBorder="1" applyAlignment="1" applyProtection="1">
      <alignment horizontal="center" vertical="center" wrapText="1"/>
      <protection/>
    </xf>
    <xf numFmtId="3" fontId="7" fillId="47" borderId="21" xfId="142" applyNumberFormat="1" applyFont="1" applyFill="1" applyBorder="1" applyAlignment="1" applyProtection="1">
      <alignment horizontal="center" vertical="center" wrapText="1"/>
      <protection/>
    </xf>
    <xf numFmtId="3" fontId="7" fillId="47" borderId="23" xfId="142" applyNumberFormat="1" applyFont="1" applyFill="1" applyBorder="1" applyAlignment="1" applyProtection="1">
      <alignment horizontal="center" vertical="center" wrapText="1"/>
      <protection/>
    </xf>
    <xf numFmtId="49" fontId="0" fillId="0" borderId="0" xfId="142" applyNumberFormat="1" applyFont="1" applyAlignment="1">
      <alignment horizontal="left"/>
      <protection/>
    </xf>
    <xf numFmtId="49" fontId="32" fillId="0" borderId="0" xfId="142" applyNumberFormat="1" applyFont="1" applyAlignment="1">
      <alignment horizontal="center"/>
      <protection/>
    </xf>
    <xf numFmtId="49" fontId="28" fillId="0" borderId="0" xfId="142" applyNumberFormat="1" applyFont="1" applyAlignment="1">
      <alignment horizontal="center" wrapText="1"/>
      <protection/>
    </xf>
    <xf numFmtId="49" fontId="25" fillId="0" borderId="0" xfId="142" applyNumberFormat="1" applyFont="1" applyAlignment="1">
      <alignment horizontal="center"/>
      <protection/>
    </xf>
    <xf numFmtId="0" fontId="16" fillId="0" borderId="20" xfId="142" applyNumberFormat="1" applyFont="1" applyBorder="1" applyAlignment="1">
      <alignment horizontal="center" vertical="center" wrapText="1"/>
      <protection/>
    </xf>
    <xf numFmtId="49" fontId="30" fillId="0" borderId="0" xfId="142" applyNumberFormat="1" applyFont="1" applyBorder="1" applyAlignment="1">
      <alignment horizontal="center" wrapText="1"/>
      <protection/>
    </xf>
    <xf numFmtId="0" fontId="54" fillId="3" borderId="26" xfId="142" applyNumberFormat="1" applyFont="1" applyFill="1" applyBorder="1" applyAlignment="1">
      <alignment horizontal="center" vertical="center" wrapText="1"/>
      <protection/>
    </xf>
    <xf numFmtId="0" fontId="54" fillId="3" borderId="25" xfId="142" applyNumberFormat="1" applyFont="1" applyFill="1" applyBorder="1" applyAlignment="1">
      <alignment horizontal="center" vertical="center" wrapText="1"/>
      <protection/>
    </xf>
    <xf numFmtId="49" fontId="3" fillId="0" borderId="0" xfId="142" applyNumberFormat="1" applyFont="1" applyBorder="1" applyAlignment="1">
      <alignment horizontal="left" wrapText="1"/>
      <protection/>
    </xf>
    <xf numFmtId="49" fontId="0" fillId="0" borderId="0" xfId="142" applyNumberFormat="1" applyFont="1" applyBorder="1" applyAlignment="1">
      <alignment horizontal="left" wrapText="1"/>
      <protection/>
    </xf>
    <xf numFmtId="49" fontId="18" fillId="0" borderId="22" xfId="142" applyNumberFormat="1" applyFont="1" applyFill="1" applyBorder="1" applyAlignment="1">
      <alignment horizontal="center" vertical="center"/>
      <protection/>
    </xf>
    <xf numFmtId="49" fontId="7" fillId="0" borderId="20" xfId="142" applyNumberFormat="1" applyFont="1" applyFill="1" applyBorder="1" applyAlignment="1">
      <alignment horizontal="center" vertical="center" wrapText="1"/>
      <protection/>
    </xf>
    <xf numFmtId="49" fontId="18" fillId="0" borderId="0" xfId="142" applyNumberFormat="1" applyFont="1" applyAlignment="1">
      <alignment horizontal="left"/>
      <protection/>
    </xf>
    <xf numFmtId="49" fontId="14" fillId="47" borderId="0" xfId="142" applyNumberFormat="1" applyFont="1" applyFill="1" applyAlignment="1">
      <alignment horizontal="center" vertical="center" wrapText="1"/>
      <protection/>
    </xf>
    <xf numFmtId="49" fontId="3" fillId="0" borderId="0" xfId="142" applyNumberFormat="1" applyFont="1" applyAlignment="1">
      <alignment horizontal="left"/>
      <protection/>
    </xf>
    <xf numFmtId="0" fontId="25" fillId="0" borderId="0" xfId="142" applyFont="1" applyAlignment="1">
      <alignment horizontal="center"/>
      <protection/>
    </xf>
    <xf numFmtId="49" fontId="25" fillId="47" borderId="0" xfId="142" applyNumberFormat="1" applyFont="1" applyFill="1" applyAlignment="1">
      <alignment horizontal="center"/>
      <protection/>
    </xf>
    <xf numFmtId="49" fontId="7" fillId="0" borderId="25" xfId="142" applyNumberFormat="1" applyFont="1" applyFill="1" applyBorder="1" applyAlignment="1">
      <alignment horizontal="center" vertical="center" wrapText="1"/>
      <protection/>
    </xf>
    <xf numFmtId="0" fontId="7" fillId="0" borderId="35" xfId="142" applyNumberFormat="1" applyFont="1" applyBorder="1" applyAlignment="1">
      <alignment horizontal="center" vertical="center" wrapText="1"/>
      <protection/>
    </xf>
    <xf numFmtId="0" fontId="7" fillId="0" borderId="36" xfId="142" applyNumberFormat="1" applyFont="1" applyBorder="1" applyAlignment="1">
      <alignment horizontal="center" vertical="center" wrapText="1"/>
      <protection/>
    </xf>
    <xf numFmtId="0" fontId="7" fillId="0" borderId="24" xfId="142" applyNumberFormat="1" applyFont="1" applyBorder="1" applyAlignment="1">
      <alignment horizontal="center" vertical="center" wrapText="1"/>
      <protection/>
    </xf>
    <xf numFmtId="0" fontId="7" fillId="0" borderId="40" xfId="142" applyNumberFormat="1" applyFont="1" applyBorder="1" applyAlignment="1">
      <alignment horizontal="center" vertical="center" wrapText="1"/>
      <protection/>
    </xf>
    <xf numFmtId="49" fontId="7" fillId="44" borderId="26" xfId="142" applyNumberFormat="1" applyFont="1" applyFill="1" applyBorder="1" applyAlignment="1">
      <alignment horizontal="center" vertical="center"/>
      <protection/>
    </xf>
    <xf numFmtId="49" fontId="7" fillId="44" borderId="25" xfId="142" applyNumberFormat="1" applyFont="1" applyFill="1" applyBorder="1" applyAlignment="1">
      <alignment horizontal="center" vertical="center"/>
      <protection/>
    </xf>
    <xf numFmtId="0" fontId="55" fillId="3" borderId="26" xfId="142" applyNumberFormat="1" applyFont="1" applyFill="1" applyBorder="1" applyAlignment="1">
      <alignment horizontal="center" vertical="center" wrapText="1"/>
      <protection/>
    </xf>
    <xf numFmtId="0" fontId="55" fillId="3" borderId="25" xfId="142" applyNumberFormat="1" applyFont="1" applyFill="1" applyBorder="1" applyAlignment="1">
      <alignment horizontal="center" vertical="center" wrapText="1"/>
      <protection/>
    </xf>
    <xf numFmtId="49" fontId="3" fillId="0" borderId="0" xfId="142" applyNumberFormat="1" applyFont="1" applyFill="1" applyAlignment="1">
      <alignment horizontal="left"/>
      <protection/>
    </xf>
    <xf numFmtId="49" fontId="6" fillId="0" borderId="20" xfId="142" applyNumberFormat="1" applyFont="1" applyFill="1" applyBorder="1" applyAlignment="1">
      <alignment horizontal="center" vertical="center" wrapText="1"/>
      <protection/>
    </xf>
    <xf numFmtId="49" fontId="6" fillId="0" borderId="26" xfId="142" applyNumberFormat="1" applyFont="1" applyFill="1" applyBorder="1" applyAlignment="1">
      <alignment horizontal="center" vertical="center" wrapText="1"/>
      <protection/>
    </xf>
    <xf numFmtId="49" fontId="6" fillId="0" borderId="41" xfId="142" applyNumberFormat="1" applyFont="1" applyFill="1" applyBorder="1" applyAlignment="1">
      <alignment horizontal="center" vertical="center" wrapText="1"/>
      <protection/>
    </xf>
    <xf numFmtId="49" fontId="6" fillId="0" borderId="25" xfId="142" applyNumberFormat="1" applyFont="1" applyFill="1" applyBorder="1" applyAlignment="1">
      <alignment horizontal="center" vertical="center" wrapText="1"/>
      <protection/>
    </xf>
    <xf numFmtId="49" fontId="18" fillId="0" borderId="0" xfId="142" applyNumberFormat="1" applyFont="1" applyFill="1" applyBorder="1" applyAlignment="1">
      <alignment horizontal="left"/>
      <protection/>
    </xf>
    <xf numFmtId="49" fontId="0" fillId="0" borderId="0" xfId="142" applyNumberFormat="1" applyFont="1" applyFill="1" applyAlignment="1">
      <alignment horizontal="justify" wrapText="1"/>
      <protection/>
    </xf>
    <xf numFmtId="49" fontId="3" fillId="0" borderId="0" xfId="142" applyNumberFormat="1" applyFont="1" applyFill="1" applyAlignment="1">
      <alignment horizontal="center" vertical="top" wrapText="1"/>
      <protection/>
    </xf>
    <xf numFmtId="49" fontId="67" fillId="3" borderId="26" xfId="142" applyNumberFormat="1" applyFont="1" applyFill="1" applyBorder="1" applyAlignment="1">
      <alignment horizontal="center" vertical="center" wrapText="1"/>
      <protection/>
    </xf>
    <xf numFmtId="49" fontId="67" fillId="3" borderId="25" xfId="142" applyNumberFormat="1" applyFont="1" applyFill="1" applyBorder="1" applyAlignment="1">
      <alignment horizontal="center" vertical="center" wrapText="1"/>
      <protection/>
    </xf>
    <xf numFmtId="49" fontId="7" fillId="44" borderId="26" xfId="142" applyNumberFormat="1" applyFont="1" applyFill="1" applyBorder="1" applyAlignment="1">
      <alignment horizontal="center"/>
      <protection/>
    </xf>
    <xf numFmtId="49" fontId="7" fillId="44" borderId="25" xfId="142" applyNumberFormat="1" applyFont="1" applyFill="1" applyBorder="1" applyAlignment="1">
      <alignment horizontal="center"/>
      <protection/>
    </xf>
    <xf numFmtId="49" fontId="21" fillId="0" borderId="26" xfId="142" applyNumberFormat="1" applyFont="1" applyFill="1" applyBorder="1" applyAlignment="1">
      <alignment horizontal="center" vertical="center" wrapText="1"/>
      <protection/>
    </xf>
    <xf numFmtId="49" fontId="21" fillId="0" borderId="25" xfId="142" applyNumberFormat="1" applyFont="1" applyFill="1" applyBorder="1" applyAlignment="1">
      <alignment horizontal="center" vertical="center" wrapText="1"/>
      <protection/>
    </xf>
    <xf numFmtId="0" fontId="6" fillId="0" borderId="35" xfId="142" applyNumberFormat="1" applyFont="1" applyFill="1" applyBorder="1" applyAlignment="1">
      <alignment horizontal="center" vertical="center" wrapText="1"/>
      <protection/>
    </xf>
    <xf numFmtId="0" fontId="6" fillId="0" borderId="36" xfId="142" applyNumberFormat="1" applyFont="1" applyFill="1" applyBorder="1" applyAlignment="1">
      <alignment horizontal="center" vertical="center" wrapText="1"/>
      <protection/>
    </xf>
    <xf numFmtId="0" fontId="6" fillId="0" borderId="24" xfId="142" applyNumberFormat="1" applyFont="1" applyFill="1" applyBorder="1" applyAlignment="1">
      <alignment horizontal="center" vertical="center" wrapText="1"/>
      <protection/>
    </xf>
    <xf numFmtId="0" fontId="6" fillId="0" borderId="40" xfId="142" applyNumberFormat="1" applyFont="1" applyFill="1" applyBorder="1" applyAlignment="1">
      <alignment horizontal="center" vertical="center" wrapText="1"/>
      <protection/>
    </xf>
    <xf numFmtId="0" fontId="6" fillId="0" borderId="27" xfId="142" applyNumberFormat="1" applyFont="1" applyFill="1" applyBorder="1" applyAlignment="1">
      <alignment horizontal="center" vertical="center" wrapText="1"/>
      <protection/>
    </xf>
    <xf numFmtId="0" fontId="6" fillId="0" borderId="37" xfId="142" applyNumberFormat="1" applyFont="1" applyFill="1" applyBorder="1" applyAlignment="1">
      <alignment horizontal="center" vertical="center" wrapText="1"/>
      <protection/>
    </xf>
    <xf numFmtId="49" fontId="6" fillId="0" borderId="38" xfId="142" applyNumberFormat="1" applyFont="1" applyFill="1" applyBorder="1" applyAlignment="1">
      <alignment horizontal="center" vertical="center" wrapText="1"/>
      <protection/>
    </xf>
    <xf numFmtId="49" fontId="6" fillId="0" borderId="23" xfId="142" applyNumberFormat="1" applyFont="1" applyFill="1" applyBorder="1" applyAlignment="1">
      <alignment horizontal="center" vertical="center" wrapText="1"/>
      <protection/>
    </xf>
    <xf numFmtId="49" fontId="3" fillId="0" borderId="20" xfId="142" applyNumberFormat="1" applyFont="1" applyFill="1" applyBorder="1" applyAlignment="1">
      <alignment horizontal="center"/>
      <protection/>
    </xf>
    <xf numFmtId="49" fontId="66" fillId="3" borderId="26" xfId="142" applyNumberFormat="1" applyFont="1" applyFill="1" applyBorder="1" applyAlignment="1">
      <alignment horizontal="center" vertical="center" wrapText="1"/>
      <protection/>
    </xf>
    <xf numFmtId="49" fontId="66" fillId="3" borderId="25" xfId="142" applyNumberFormat="1" applyFont="1" applyFill="1" applyBorder="1" applyAlignment="1">
      <alignment horizontal="center" vertical="center" wrapText="1"/>
      <protection/>
    </xf>
    <xf numFmtId="49" fontId="0" fillId="0" borderId="0" xfId="142" applyNumberFormat="1" applyFont="1" applyFill="1" applyBorder="1" applyAlignment="1">
      <alignment horizontal="left"/>
      <protection/>
    </xf>
    <xf numFmtId="49" fontId="3" fillId="0" borderId="0" xfId="142" applyNumberFormat="1" applyFont="1" applyFill="1" applyBorder="1" applyAlignment="1">
      <alignment horizontal="left"/>
      <protection/>
    </xf>
    <xf numFmtId="49" fontId="3" fillId="0" borderId="0" xfId="142" applyNumberFormat="1" applyFont="1" applyFill="1" applyBorder="1" applyAlignment="1">
      <alignment horizontal="left" wrapText="1"/>
      <protection/>
    </xf>
    <xf numFmtId="49" fontId="0" fillId="0" borderId="0" xfId="142" applyNumberFormat="1" applyFont="1" applyFill="1" applyBorder="1" applyAlignment="1">
      <alignment horizontal="left" wrapText="1"/>
      <protection/>
    </xf>
    <xf numFmtId="49" fontId="6" fillId="0" borderId="22" xfId="142" applyNumberFormat="1" applyFont="1" applyFill="1" applyBorder="1" applyAlignment="1">
      <alignment horizontal="center" vertical="center" wrapText="1"/>
      <protection/>
    </xf>
    <xf numFmtId="49" fontId="15" fillId="0" borderId="0" xfId="142" applyNumberFormat="1" applyFont="1" applyFill="1" applyBorder="1" applyAlignment="1">
      <alignment horizontal="center" vertical="center" wrapText="1"/>
      <protection/>
    </xf>
    <xf numFmtId="49" fontId="13" fillId="0" borderId="0" xfId="142" applyNumberFormat="1" applyFont="1" applyFill="1" applyAlignment="1">
      <alignment horizontal="left" wrapText="1"/>
      <protection/>
    </xf>
    <xf numFmtId="49" fontId="13" fillId="0" borderId="0" xfId="142" applyNumberFormat="1" applyFont="1" applyFill="1" applyAlignment="1">
      <alignment horizontal="center" wrapText="1"/>
      <protection/>
    </xf>
    <xf numFmtId="0" fontId="3" fillId="0" borderId="0" xfId="142" applyFont="1" applyAlignment="1">
      <alignment horizontal="center"/>
      <protection/>
    </xf>
    <xf numFmtId="49" fontId="3" fillId="47" borderId="0" xfId="142" applyNumberFormat="1" applyFont="1" applyFill="1" applyAlignment="1">
      <alignment horizontal="center"/>
      <protection/>
    </xf>
    <xf numFmtId="49" fontId="23" fillId="0" borderId="0" xfId="142" applyNumberFormat="1" applyFont="1" applyFill="1" applyBorder="1" applyAlignment="1">
      <alignment horizontal="center" wrapText="1"/>
      <protection/>
    </xf>
    <xf numFmtId="49" fontId="15" fillId="0" borderId="0" xfId="142" applyNumberFormat="1" applyFont="1" applyFill="1" applyBorder="1" applyAlignment="1">
      <alignment horizontal="center" wrapText="1"/>
      <protection/>
    </xf>
    <xf numFmtId="49" fontId="70" fillId="0" borderId="0" xfId="142" applyNumberFormat="1" applyFont="1" applyFill="1" applyAlignment="1">
      <alignment horizontal="center"/>
      <protection/>
    </xf>
    <xf numFmtId="49" fontId="18" fillId="0" borderId="0" xfId="142" applyNumberFormat="1" applyFont="1" applyFill="1" applyAlignment="1">
      <alignment horizontal="center"/>
      <protection/>
    </xf>
    <xf numFmtId="49" fontId="3" fillId="0" borderId="20" xfId="142" applyNumberFormat="1" applyFont="1" applyFill="1" applyBorder="1" applyAlignment="1">
      <alignment horizontal="center" vertical="center" wrapText="1"/>
      <protection/>
    </xf>
    <xf numFmtId="49" fontId="20" fillId="0" borderId="20" xfId="142" applyNumberFormat="1" applyFont="1" applyFill="1" applyBorder="1" applyAlignment="1">
      <alignment horizontal="center" vertical="center" wrapText="1"/>
      <protection/>
    </xf>
    <xf numFmtId="49" fontId="3" fillId="0" borderId="20" xfId="142" applyNumberFormat="1" applyFont="1" applyBorder="1" applyAlignment="1">
      <alignment horizontal="center"/>
      <protection/>
    </xf>
    <xf numFmtId="49" fontId="14" fillId="0" borderId="0" xfId="142" applyNumberFormat="1" applyFont="1" applyAlignment="1">
      <alignment horizontal="center" wrapText="1"/>
      <protection/>
    </xf>
    <xf numFmtId="49" fontId="18" fillId="0" borderId="22" xfId="142" applyNumberFormat="1" applyFont="1" applyBorder="1" applyAlignment="1">
      <alignment horizontal="left"/>
      <protection/>
    </xf>
    <xf numFmtId="49" fontId="18" fillId="0" borderId="0" xfId="142" applyNumberFormat="1" applyFont="1" applyAlignment="1">
      <alignment horizontal="center"/>
      <protection/>
    </xf>
    <xf numFmtId="49" fontId="55" fillId="3" borderId="26" xfId="142" applyNumberFormat="1" applyFont="1" applyFill="1" applyBorder="1" applyAlignment="1">
      <alignment horizontal="center" wrapText="1"/>
      <protection/>
    </xf>
    <xf numFmtId="49" fontId="55" fillId="3" borderId="25" xfId="142" applyNumberFormat="1" applyFont="1" applyFill="1" applyBorder="1" applyAlignment="1">
      <alignment horizontal="center" wrapText="1"/>
      <protection/>
    </xf>
    <xf numFmtId="49" fontId="54" fillId="3" borderId="26" xfId="142" applyNumberFormat="1" applyFont="1" applyFill="1" applyBorder="1" applyAlignment="1">
      <alignment horizontal="center" wrapText="1"/>
      <protection/>
    </xf>
    <xf numFmtId="49" fontId="54" fillId="3" borderId="25" xfId="142" applyNumberFormat="1" applyFont="1" applyFill="1" applyBorder="1" applyAlignment="1">
      <alignment horizontal="center" wrapText="1"/>
      <protection/>
    </xf>
    <xf numFmtId="49" fontId="18" fillId="0" borderId="0" xfId="142" applyNumberFormat="1" applyFont="1" applyBorder="1" applyAlignment="1">
      <alignment horizontal="left"/>
      <protection/>
    </xf>
    <xf numFmtId="49" fontId="28" fillId="0" borderId="0" xfId="142" applyNumberFormat="1" applyFont="1" applyAlignment="1">
      <alignment horizontal="center"/>
      <protection/>
    </xf>
    <xf numFmtId="49" fontId="0" fillId="0" borderId="0" xfId="142" applyNumberFormat="1" applyFont="1" applyAlignment="1">
      <alignment horizontal="left" wrapText="1"/>
      <protection/>
    </xf>
    <xf numFmtId="49" fontId="3" fillId="0" borderId="0" xfId="142" applyNumberFormat="1" applyFont="1" applyAlignment="1">
      <alignment horizontal="left" wrapText="1"/>
      <protection/>
    </xf>
    <xf numFmtId="49" fontId="0" fillId="0" borderId="0" xfId="142" applyNumberFormat="1" applyFont="1" applyAlignment="1">
      <alignment/>
      <protection/>
    </xf>
    <xf numFmtId="49" fontId="30" fillId="0" borderId="0" xfId="142" applyNumberFormat="1" applyFont="1" applyBorder="1" applyAlignment="1">
      <alignment horizontal="center"/>
      <protection/>
    </xf>
    <xf numFmtId="49" fontId="25" fillId="0" borderId="0" xfId="142" applyNumberFormat="1" applyFont="1" applyBorder="1" applyAlignment="1">
      <alignment horizontal="center"/>
      <protection/>
    </xf>
    <xf numFmtId="49" fontId="7" fillId="0" borderId="35" xfId="142" applyNumberFormat="1" applyFont="1" applyFill="1" applyBorder="1" applyAlignment="1">
      <alignment horizontal="center" vertical="center" wrapText="1"/>
      <protection/>
    </xf>
    <xf numFmtId="49" fontId="7" fillId="0" borderId="36" xfId="142" applyNumberFormat="1" applyFont="1" applyFill="1" applyBorder="1" applyAlignment="1">
      <alignment horizontal="center" vertical="center" wrapText="1"/>
      <protection/>
    </xf>
    <xf numFmtId="49" fontId="7" fillId="0" borderId="24" xfId="142" applyNumberFormat="1" applyFont="1" applyFill="1" applyBorder="1" applyAlignment="1">
      <alignment horizontal="center" vertical="center" wrapText="1"/>
      <protection/>
    </xf>
    <xf numFmtId="49" fontId="7" fillId="0" borderId="40" xfId="142" applyNumberFormat="1" applyFont="1" applyFill="1" applyBorder="1" applyAlignment="1">
      <alignment horizontal="center" vertical="center" wrapText="1"/>
      <protection/>
    </xf>
    <xf numFmtId="49" fontId="7" fillId="0" borderId="27" xfId="142" applyNumberFormat="1" applyFont="1" applyFill="1" applyBorder="1" applyAlignment="1">
      <alignment horizontal="center" vertical="center" wrapText="1"/>
      <protection/>
    </xf>
    <xf numFmtId="49" fontId="7" fillId="0" borderId="37" xfId="142" applyNumberFormat="1" applyFont="1" applyFill="1" applyBorder="1" applyAlignment="1">
      <alignment horizontal="center" vertical="center" wrapText="1"/>
      <protection/>
    </xf>
    <xf numFmtId="49" fontId="13" fillId="0" borderId="0" xfId="142" applyNumberFormat="1" applyFont="1" applyBorder="1" applyAlignment="1">
      <alignment wrapText="1"/>
      <protection/>
    </xf>
    <xf numFmtId="49" fontId="13" fillId="0" borderId="0" xfId="142" applyNumberFormat="1" applyFont="1" applyBorder="1" applyAlignment="1">
      <alignment horizontal="center" wrapText="1"/>
      <protection/>
    </xf>
    <xf numFmtId="49" fontId="7" fillId="44" borderId="26" xfId="142" applyNumberFormat="1" applyFont="1" applyFill="1" applyBorder="1" applyAlignment="1">
      <alignment horizontal="center" vertical="center" wrapText="1"/>
      <protection/>
    </xf>
    <xf numFmtId="49" fontId="7" fillId="44" borderId="25" xfId="142" applyNumberFormat="1" applyFont="1" applyFill="1" applyBorder="1" applyAlignment="1">
      <alignment horizontal="center" vertical="center" wrapText="1"/>
      <protection/>
    </xf>
    <xf numFmtId="49" fontId="16" fillId="0" borderId="26" xfId="142" applyNumberFormat="1" applyFont="1" applyBorder="1" applyAlignment="1">
      <alignment horizontal="center" wrapText="1"/>
      <protection/>
    </xf>
    <xf numFmtId="49" fontId="16" fillId="0" borderId="25" xfId="142" applyNumberFormat="1" applyFont="1" applyBorder="1" applyAlignment="1">
      <alignment horizontal="center" wrapText="1"/>
      <protection/>
    </xf>
    <xf numFmtId="49" fontId="28" fillId="0" borderId="0" xfId="142" applyNumberFormat="1" applyFont="1" applyBorder="1" applyAlignment="1">
      <alignment horizontal="center" wrapText="1"/>
      <protection/>
    </xf>
    <xf numFmtId="49" fontId="6" fillId="0" borderId="20" xfId="144" applyNumberFormat="1" applyFont="1" applyFill="1" applyBorder="1" applyAlignment="1">
      <alignment horizontal="center" vertical="center" wrapText="1"/>
      <protection/>
    </xf>
    <xf numFmtId="49" fontId="84" fillId="3" borderId="26" xfId="144" applyNumberFormat="1" applyFont="1" applyFill="1" applyBorder="1" applyAlignment="1">
      <alignment horizontal="center" vertical="center" wrapText="1"/>
      <protection/>
    </xf>
    <xf numFmtId="49" fontId="84" fillId="3" borderId="25" xfId="144" applyNumberFormat="1" applyFont="1" applyFill="1" applyBorder="1" applyAlignment="1">
      <alignment horizontal="center" vertical="center" wrapText="1"/>
      <protection/>
    </xf>
    <xf numFmtId="49" fontId="6" fillId="0" borderId="25" xfId="144" applyNumberFormat="1" applyFont="1" applyFill="1" applyBorder="1" applyAlignment="1">
      <alignment horizontal="center" vertical="center" wrapText="1"/>
      <protection/>
    </xf>
    <xf numFmtId="49" fontId="3" fillId="0" borderId="0" xfId="144" applyNumberFormat="1" applyFont="1" applyBorder="1" applyAlignment="1">
      <alignment horizontal="left"/>
      <protection/>
    </xf>
    <xf numFmtId="49" fontId="6" fillId="0" borderId="35" xfId="144" applyNumberFormat="1" applyFont="1" applyFill="1" applyBorder="1" applyAlignment="1">
      <alignment horizontal="center" vertical="center"/>
      <protection/>
    </xf>
    <xf numFmtId="49" fontId="6" fillId="0" borderId="36" xfId="144" applyNumberFormat="1" applyFont="1" applyFill="1" applyBorder="1" applyAlignment="1">
      <alignment horizontal="center" vertical="center"/>
      <protection/>
    </xf>
    <xf numFmtId="49" fontId="6" fillId="0" borderId="24" xfId="144" applyNumberFormat="1" applyFont="1" applyFill="1" applyBorder="1" applyAlignment="1">
      <alignment horizontal="center" vertical="center"/>
      <protection/>
    </xf>
    <xf numFmtId="49" fontId="6" fillId="0" borderId="40" xfId="144" applyNumberFormat="1" applyFont="1" applyFill="1" applyBorder="1" applyAlignment="1">
      <alignment horizontal="center" vertical="center"/>
      <protection/>
    </xf>
    <xf numFmtId="49" fontId="6" fillId="0" borderId="27" xfId="144" applyNumberFormat="1" applyFont="1" applyFill="1" applyBorder="1" applyAlignment="1">
      <alignment horizontal="center" vertical="center"/>
      <protection/>
    </xf>
    <xf numFmtId="49" fontId="6" fillId="0" borderId="37" xfId="144" applyNumberFormat="1" applyFont="1" applyFill="1" applyBorder="1" applyAlignment="1">
      <alignment horizontal="center" vertical="center"/>
      <protection/>
    </xf>
    <xf numFmtId="49" fontId="14" fillId="0" borderId="0" xfId="144" applyNumberFormat="1" applyFont="1" applyFill="1" applyAlignment="1">
      <alignment horizontal="center" wrapText="1"/>
      <protection/>
    </xf>
    <xf numFmtId="49" fontId="14" fillId="0" borderId="0" xfId="144" applyNumberFormat="1" applyFont="1" applyAlignment="1">
      <alignment horizontal="center"/>
      <protection/>
    </xf>
    <xf numFmtId="49" fontId="4" fillId="0" borderId="0" xfId="144" applyNumberFormat="1" applyFont="1" applyAlignment="1">
      <alignment horizontal="left"/>
      <protection/>
    </xf>
    <xf numFmtId="49" fontId="6" fillId="0" borderId="26" xfId="144" applyNumberFormat="1" applyFont="1" applyFill="1" applyBorder="1" applyAlignment="1">
      <alignment horizontal="center" vertical="center"/>
      <protection/>
    </xf>
    <xf numFmtId="49" fontId="6" fillId="0" borderId="41" xfId="144" applyNumberFormat="1" applyFont="1" applyFill="1" applyBorder="1" applyAlignment="1">
      <alignment horizontal="center" vertical="center"/>
      <protection/>
    </xf>
    <xf numFmtId="49" fontId="3" fillId="0" borderId="0" xfId="144" applyNumberFormat="1" applyFont="1" applyFill="1" applyAlignment="1">
      <alignment horizontal="left"/>
      <protection/>
    </xf>
    <xf numFmtId="49" fontId="32" fillId="0" borderId="0" xfId="144" applyNumberFormat="1" applyFont="1" applyAlignment="1">
      <alignment horizontal="center"/>
      <protection/>
    </xf>
    <xf numFmtId="49" fontId="18" fillId="0" borderId="0" xfId="144" applyNumberFormat="1" applyFont="1" applyBorder="1" applyAlignment="1">
      <alignment horizontal="left"/>
      <protection/>
    </xf>
    <xf numFmtId="49" fontId="6" fillId="0" borderId="26" xfId="144" applyNumberFormat="1" applyFont="1" applyFill="1" applyBorder="1" applyAlignment="1">
      <alignment horizontal="center" vertical="center" wrapText="1"/>
      <protection/>
    </xf>
    <xf numFmtId="49" fontId="85" fillId="3" borderId="26" xfId="144" applyNumberFormat="1" applyFont="1" applyFill="1" applyBorder="1" applyAlignment="1">
      <alignment horizontal="center" vertical="center" wrapText="1"/>
      <protection/>
    </xf>
    <xf numFmtId="49" fontId="85" fillId="3" borderId="25" xfId="144" applyNumberFormat="1" applyFont="1" applyFill="1" applyBorder="1" applyAlignment="1">
      <alignment horizontal="center" vertical="center" wrapText="1"/>
      <protection/>
    </xf>
    <xf numFmtId="49" fontId="28" fillId="0" borderId="0" xfId="144" applyNumberFormat="1" applyFont="1" applyAlignment="1">
      <alignment horizontal="center"/>
      <protection/>
    </xf>
    <xf numFmtId="0" fontId="25" fillId="47" borderId="0" xfId="144" applyFont="1" applyFill="1" applyBorder="1" applyAlignment="1">
      <alignment horizontal="center"/>
      <protection/>
    </xf>
    <xf numFmtId="49" fontId="30" fillId="0" borderId="0" xfId="144" applyNumberFormat="1" applyFont="1" applyAlignment="1">
      <alignment horizontal="center"/>
      <protection/>
    </xf>
    <xf numFmtId="49" fontId="25" fillId="0" borderId="0" xfId="144" applyNumberFormat="1" applyFont="1" applyBorder="1" applyAlignment="1">
      <alignment horizontal="center" wrapText="1"/>
      <protection/>
    </xf>
    <xf numFmtId="49" fontId="6" fillId="0" borderId="26" xfId="144" applyNumberFormat="1" applyFont="1" applyBorder="1" applyAlignment="1">
      <alignment horizontal="center" vertical="center" wrapText="1"/>
      <protection/>
    </xf>
    <xf numFmtId="49" fontId="6" fillId="0" borderId="25" xfId="144" applyNumberFormat="1" applyFont="1" applyBorder="1" applyAlignment="1">
      <alignment horizontal="center" vertical="center" wrapText="1"/>
      <protection/>
    </xf>
    <xf numFmtId="49" fontId="25" fillId="0" borderId="0" xfId="144" applyNumberFormat="1" applyFont="1" applyBorder="1" applyAlignment="1">
      <alignment horizontal="center"/>
      <protection/>
    </xf>
    <xf numFmtId="49" fontId="75" fillId="4" borderId="21" xfId="144" applyNumberFormat="1" applyFont="1" applyFill="1" applyBorder="1" applyAlignment="1">
      <alignment horizontal="center" vertical="center" wrapText="1"/>
      <protection/>
    </xf>
    <xf numFmtId="49" fontId="75" fillId="4" borderId="38" xfId="144" applyNumberFormat="1" applyFont="1" applyFill="1" applyBorder="1" applyAlignment="1">
      <alignment horizontal="center" vertical="center" wrapText="1"/>
      <protection/>
    </xf>
    <xf numFmtId="49" fontId="75" fillId="4" borderId="23" xfId="144" applyNumberFormat="1" applyFont="1" applyFill="1" applyBorder="1" applyAlignment="1">
      <alignment horizontal="center" vertical="center" wrapText="1"/>
      <protection/>
    </xf>
    <xf numFmtId="49" fontId="0" fillId="0" borderId="0" xfId="144" applyNumberFormat="1" applyFont="1" applyAlignment="1">
      <alignment horizontal="left"/>
      <protection/>
    </xf>
    <xf numFmtId="49" fontId="83" fillId="0" borderId="26" xfId="144" applyNumberFormat="1" applyFont="1" applyBorder="1" applyAlignment="1">
      <alignment horizontal="center" vertical="center" wrapText="1"/>
      <protection/>
    </xf>
    <xf numFmtId="49" fontId="83" fillId="0" borderId="25" xfId="144" applyNumberFormat="1" applyFont="1" applyBorder="1" applyAlignment="1">
      <alignment horizontal="center" vertical="center" wrapText="1"/>
      <protection/>
    </xf>
    <xf numFmtId="49" fontId="30" fillId="0" borderId="0" xfId="144" applyNumberFormat="1" applyFont="1" applyBorder="1" applyAlignment="1">
      <alignment horizontal="center" wrapText="1"/>
      <protection/>
    </xf>
    <xf numFmtId="49" fontId="6" fillId="0" borderId="21" xfId="144" applyNumberFormat="1" applyFont="1" applyFill="1" applyBorder="1" applyAlignment="1">
      <alignment horizontal="center" vertical="center" wrapText="1"/>
      <protection/>
    </xf>
    <xf numFmtId="49" fontId="6" fillId="0" borderId="38" xfId="144" applyNumberFormat="1" applyFont="1" applyFill="1" applyBorder="1" applyAlignment="1">
      <alignment horizontal="center" vertical="center" wrapText="1"/>
      <protection/>
    </xf>
    <xf numFmtId="49" fontId="6" fillId="0" borderId="23" xfId="144" applyNumberFormat="1" applyFont="1" applyFill="1" applyBorder="1" applyAlignment="1">
      <alignment horizontal="center" vertical="center" wrapText="1"/>
      <protection/>
    </xf>
    <xf numFmtId="49" fontId="13" fillId="0" borderId="0" xfId="144" applyNumberFormat="1" applyFont="1" applyAlignment="1">
      <alignment horizontal="center"/>
      <protection/>
    </xf>
    <xf numFmtId="49" fontId="30" fillId="0" borderId="0" xfId="144" applyNumberFormat="1" applyFont="1" applyBorder="1" applyAlignment="1">
      <alignment horizontal="center"/>
      <protection/>
    </xf>
    <xf numFmtId="0" fontId="6" fillId="0" borderId="20" xfId="144" applyFont="1" applyBorder="1" applyAlignment="1">
      <alignment horizontal="center" vertical="center" wrapText="1"/>
      <protection/>
    </xf>
    <xf numFmtId="0" fontId="6" fillId="0" borderId="20" xfId="144" applyFont="1" applyBorder="1" applyAlignment="1">
      <alignment horizontal="center" vertical="center"/>
      <protection/>
    </xf>
    <xf numFmtId="0" fontId="6" fillId="0" borderId="20" xfId="144" applyFont="1" applyFill="1" applyBorder="1" applyAlignment="1">
      <alignment horizontal="center" vertical="center" wrapText="1"/>
      <protection/>
    </xf>
    <xf numFmtId="0" fontId="12" fillId="0" borderId="20" xfId="144" applyFont="1" applyBorder="1" applyAlignment="1">
      <alignment horizontal="center" vertical="center" wrapText="1"/>
      <protection/>
    </xf>
    <xf numFmtId="0" fontId="3" fillId="0" borderId="0" xfId="144" applyFont="1" applyBorder="1" applyAlignment="1">
      <alignment horizontal="left"/>
      <protection/>
    </xf>
    <xf numFmtId="0" fontId="0" fillId="0" borderId="0" xfId="144" applyFont="1" applyBorder="1" applyAlignment="1">
      <alignment horizontal="left"/>
      <protection/>
    </xf>
    <xf numFmtId="0" fontId="14" fillId="0" borderId="0" xfId="144" applyFont="1" applyAlignment="1">
      <alignment horizontal="center"/>
      <protection/>
    </xf>
    <xf numFmtId="0" fontId="32" fillId="0" borderId="0" xfId="144" applyFont="1" applyAlignment="1">
      <alignment horizontal="center"/>
      <protection/>
    </xf>
    <xf numFmtId="0" fontId="6" fillId="0" borderId="35" xfId="144" applyFont="1" applyBorder="1" applyAlignment="1">
      <alignment horizontal="center" vertical="center" wrapText="1"/>
      <protection/>
    </xf>
    <xf numFmtId="0" fontId="6" fillId="0" borderId="19" xfId="144" applyFont="1" applyBorder="1" applyAlignment="1">
      <alignment horizontal="center" vertical="center" wrapText="1"/>
      <protection/>
    </xf>
    <xf numFmtId="0" fontId="6" fillId="0" borderId="36" xfId="144" applyFont="1" applyBorder="1" applyAlignment="1">
      <alignment horizontal="center" vertical="center" wrapText="1"/>
      <protection/>
    </xf>
    <xf numFmtId="0" fontId="6" fillId="0" borderId="24" xfId="144" applyFont="1" applyBorder="1" applyAlignment="1">
      <alignment horizontal="center" vertical="center" wrapText="1"/>
      <protection/>
    </xf>
    <xf numFmtId="0" fontId="6" fillId="0" borderId="0" xfId="144" applyFont="1" applyBorder="1" applyAlignment="1">
      <alignment horizontal="center" vertical="center" wrapText="1"/>
      <protection/>
    </xf>
    <xf numFmtId="0" fontId="6" fillId="0" borderId="40" xfId="144" applyFont="1" applyBorder="1" applyAlignment="1">
      <alignment horizontal="center" vertical="center" wrapText="1"/>
      <protection/>
    </xf>
    <xf numFmtId="0" fontId="6" fillId="0" borderId="25" xfId="144" applyFont="1" applyBorder="1" applyAlignment="1">
      <alignment horizontal="center" vertical="center" wrapText="1"/>
      <protection/>
    </xf>
    <xf numFmtId="0" fontId="6" fillId="0" borderId="41" xfId="144" applyFont="1" applyBorder="1" applyAlignment="1">
      <alignment horizontal="center" vertical="center"/>
      <protection/>
    </xf>
    <xf numFmtId="0" fontId="6" fillId="0" borderId="25" xfId="144" applyFont="1" applyBorder="1" applyAlignment="1">
      <alignment horizontal="center" vertical="center"/>
      <protection/>
    </xf>
    <xf numFmtId="0" fontId="3" fillId="0" borderId="0" xfId="144" applyNumberFormat="1" applyFont="1" applyAlignment="1">
      <alignment horizontal="left"/>
      <protection/>
    </xf>
    <xf numFmtId="0" fontId="0" fillId="0" borderId="0" xfId="144" applyFont="1" applyAlignment="1">
      <alignment horizontal="left"/>
      <protection/>
    </xf>
    <xf numFmtId="0" fontId="0" fillId="0" borderId="0" xfId="144" applyFont="1" applyBorder="1" applyAlignment="1">
      <alignment/>
      <protection/>
    </xf>
    <xf numFmtId="0" fontId="14" fillId="0" borderId="0" xfId="144" applyFont="1" applyAlignment="1">
      <alignment horizontal="center" wrapText="1"/>
      <protection/>
    </xf>
    <xf numFmtId="0" fontId="13" fillId="0" borderId="0" xfId="144" applyFont="1" applyBorder="1" applyAlignment="1">
      <alignment horizontal="center"/>
      <protection/>
    </xf>
    <xf numFmtId="3" fontId="0" fillId="47" borderId="0" xfId="144" applyNumberFormat="1" applyFont="1" applyFill="1" applyBorder="1" applyAlignment="1">
      <alignment horizontal="left"/>
      <protection/>
    </xf>
    <xf numFmtId="0" fontId="13" fillId="0" borderId="22" xfId="144" applyFont="1" applyBorder="1" applyAlignment="1">
      <alignment horizontal="left"/>
      <protection/>
    </xf>
    <xf numFmtId="0" fontId="6" fillId="0" borderId="26" xfId="144" applyFont="1" applyBorder="1" applyAlignment="1">
      <alignment horizontal="center" vertical="center"/>
      <protection/>
    </xf>
    <xf numFmtId="0" fontId="30" fillId="0" borderId="0" xfId="144" applyNumberFormat="1" applyFont="1" applyBorder="1" applyAlignment="1">
      <alignment horizontal="center"/>
      <protection/>
    </xf>
    <xf numFmtId="0" fontId="30" fillId="0" borderId="0" xfId="144" applyFont="1" applyBorder="1" applyAlignment="1">
      <alignment horizontal="center" wrapText="1"/>
      <protection/>
    </xf>
    <xf numFmtId="0" fontId="25" fillId="0" borderId="0" xfId="144" applyFont="1" applyBorder="1" applyAlignment="1">
      <alignment horizontal="center" wrapText="1"/>
      <protection/>
    </xf>
    <xf numFmtId="0" fontId="66" fillId="3" borderId="26" xfId="144" applyFont="1" applyFill="1" applyBorder="1" applyAlignment="1">
      <alignment horizontal="center" vertical="center" wrapText="1"/>
      <protection/>
    </xf>
    <xf numFmtId="0" fontId="66" fillId="3" borderId="25" xfId="144" applyFont="1" applyFill="1" applyBorder="1" applyAlignment="1">
      <alignment horizontal="center" vertical="center" wrapText="1"/>
      <protection/>
    </xf>
    <xf numFmtId="0" fontId="25" fillId="0" borderId="0" xfId="144" applyNumberFormat="1" applyFont="1" applyBorder="1" applyAlignment="1">
      <alignment horizontal="center"/>
      <protection/>
    </xf>
    <xf numFmtId="0" fontId="67" fillId="3" borderId="26" xfId="144" applyFont="1" applyFill="1" applyBorder="1" applyAlignment="1">
      <alignment horizontal="center" vertical="center" wrapText="1"/>
      <protection/>
    </xf>
    <xf numFmtId="0" fontId="67" fillId="3" borderId="25" xfId="144" applyFont="1" applyFill="1" applyBorder="1" applyAlignment="1">
      <alignment horizontal="center" vertical="center" wrapText="1"/>
      <protection/>
    </xf>
    <xf numFmtId="0" fontId="87" fillId="0" borderId="0" xfId="144" applyFont="1" applyAlignment="1">
      <alignment horizontal="center"/>
      <protection/>
    </xf>
    <xf numFmtId="0" fontId="6" fillId="0" borderId="26" xfId="144" applyFont="1" applyBorder="1" applyAlignment="1">
      <alignment horizontal="center" vertical="center" wrapText="1"/>
      <protection/>
    </xf>
    <xf numFmtId="0" fontId="6" fillId="0" borderId="21" xfId="144" applyFont="1" applyBorder="1" applyAlignment="1">
      <alignment horizontal="center" vertical="center" wrapText="1"/>
      <protection/>
    </xf>
    <xf numFmtId="0" fontId="6" fillId="0" borderId="38" xfId="144" applyFont="1" applyBorder="1" applyAlignment="1">
      <alignment horizontal="center" vertical="center" wrapText="1"/>
      <protection/>
    </xf>
    <xf numFmtId="0" fontId="6" fillId="0" borderId="23" xfId="144" applyFont="1" applyBorder="1" applyAlignment="1">
      <alignment horizontal="center" vertical="center" wrapText="1"/>
      <protection/>
    </xf>
    <xf numFmtId="0" fontId="21" fillId="0" borderId="26" xfId="144" applyFont="1" applyBorder="1" applyAlignment="1">
      <alignment horizontal="center" vertical="center" wrapText="1"/>
      <protection/>
    </xf>
    <xf numFmtId="0" fontId="21" fillId="0" borderId="25" xfId="144" applyFont="1" applyBorder="1" applyAlignment="1">
      <alignment horizontal="center" vertical="center" wrapText="1"/>
      <protection/>
    </xf>
    <xf numFmtId="49" fontId="6" fillId="0" borderId="19" xfId="144" applyNumberFormat="1" applyFont="1" applyFill="1" applyBorder="1" applyAlignment="1">
      <alignment horizontal="center" vertical="center"/>
      <protection/>
    </xf>
    <xf numFmtId="49" fontId="6" fillId="0" borderId="0" xfId="144" applyNumberFormat="1" applyFont="1" applyFill="1" applyBorder="1" applyAlignment="1">
      <alignment horizontal="center" vertical="center"/>
      <protection/>
    </xf>
    <xf numFmtId="49" fontId="6" fillId="0" borderId="22" xfId="144" applyNumberFormat="1" applyFont="1" applyFill="1" applyBorder="1" applyAlignment="1">
      <alignment horizontal="center" vertical="center"/>
      <protection/>
    </xf>
    <xf numFmtId="49" fontId="78" fillId="0" borderId="0" xfId="144" applyNumberFormat="1" applyFont="1" applyAlignment="1">
      <alignment horizontal="center"/>
      <protection/>
    </xf>
    <xf numFmtId="49" fontId="6" fillId="0" borderId="20" xfId="144" applyNumberFormat="1" applyFont="1" applyFill="1" applyBorder="1" applyAlignment="1">
      <alignment horizontal="center" vertical="center"/>
      <protection/>
    </xf>
    <xf numFmtId="49" fontId="76" fillId="3" borderId="26" xfId="144" applyNumberFormat="1" applyFont="1" applyFill="1" applyBorder="1" applyAlignment="1">
      <alignment horizontal="center" vertical="center" wrapText="1"/>
      <protection/>
    </xf>
    <xf numFmtId="49" fontId="76" fillId="3" borderId="25" xfId="144" applyNumberFormat="1" applyFont="1" applyFill="1" applyBorder="1" applyAlignment="1">
      <alignment horizontal="center" vertical="center" wrapText="1"/>
      <protection/>
    </xf>
    <xf numFmtId="49" fontId="74" fillId="3" borderId="26" xfId="144" applyNumberFormat="1" applyFont="1" applyFill="1" applyBorder="1" applyAlignment="1">
      <alignment horizontal="center" vertical="center" wrapText="1"/>
      <protection/>
    </xf>
    <xf numFmtId="49" fontId="74" fillId="3" borderId="25" xfId="144" applyNumberFormat="1" applyFont="1" applyFill="1" applyBorder="1" applyAlignment="1">
      <alignment horizontal="center" vertical="center" wrapText="1"/>
      <protection/>
    </xf>
    <xf numFmtId="49" fontId="3" fillId="0" borderId="0" xfId="144" applyNumberFormat="1" applyFont="1" applyAlignment="1">
      <alignment horizontal="left"/>
      <protection/>
    </xf>
    <xf numFmtId="49" fontId="5" fillId="0" borderId="0" xfId="144" applyNumberFormat="1" applyFont="1" applyBorder="1" applyAlignment="1">
      <alignment horizontal="left" wrapText="1"/>
      <protection/>
    </xf>
    <xf numFmtId="49" fontId="5" fillId="0" borderId="0" xfId="144" applyNumberFormat="1" applyFont="1" applyBorder="1" applyAlignment="1">
      <alignment horizontal="left"/>
      <protection/>
    </xf>
    <xf numFmtId="49" fontId="14" fillId="0" borderId="0" xfId="144" applyNumberFormat="1" applyFont="1" applyAlignment="1">
      <alignment horizontal="center" wrapText="1"/>
      <protection/>
    </xf>
    <xf numFmtId="49" fontId="0" fillId="47" borderId="0" xfId="144" applyNumberFormat="1" applyFont="1" applyFill="1" applyBorder="1" applyAlignment="1">
      <alignment horizontal="left" vertical="top" wrapText="1"/>
      <protection/>
    </xf>
    <xf numFmtId="49" fontId="3" fillId="47" borderId="0" xfId="144" applyNumberFormat="1" applyFont="1" applyFill="1" applyBorder="1" applyAlignment="1">
      <alignment horizontal="left" vertical="top" wrapText="1"/>
      <protection/>
    </xf>
    <xf numFmtId="49" fontId="0" fillId="0" borderId="0" xfId="144" applyNumberFormat="1" applyFont="1" applyAlignment="1">
      <alignment horizontal="justify" vertical="top"/>
      <protection/>
    </xf>
    <xf numFmtId="49" fontId="0" fillId="0" borderId="0" xfId="144" applyNumberFormat="1" applyFont="1" applyBorder="1" applyAlignment="1">
      <alignment horizontal="justify" vertical="top" wrapText="1"/>
      <protection/>
    </xf>
    <xf numFmtId="49" fontId="0" fillId="0" borderId="0" xfId="144" applyNumberFormat="1" applyFont="1" applyBorder="1" applyAlignment="1">
      <alignment horizontal="justify" vertical="top"/>
      <protection/>
    </xf>
    <xf numFmtId="49" fontId="18" fillId="0" borderId="0" xfId="144" applyNumberFormat="1" applyFont="1" applyAlignment="1">
      <alignment horizontal="center" wrapText="1"/>
      <protection/>
    </xf>
    <xf numFmtId="49" fontId="19" fillId="0" borderId="22" xfId="144" applyNumberFormat="1" applyFont="1" applyBorder="1" applyAlignment="1">
      <alignment horizontal="center"/>
      <protection/>
    </xf>
    <xf numFmtId="49" fontId="73" fillId="0" borderId="20" xfId="144" applyNumberFormat="1" applyFont="1" applyBorder="1" applyAlignment="1">
      <alignment horizontal="center" vertical="center" wrapText="1"/>
      <protection/>
    </xf>
    <xf numFmtId="49" fontId="12" fillId="0" borderId="20" xfId="144" applyNumberFormat="1" applyFont="1" applyBorder="1" applyAlignment="1">
      <alignment horizontal="center" vertical="center" wrapText="1"/>
      <protection/>
    </xf>
    <xf numFmtId="49" fontId="7" fillId="0" borderId="0" xfId="144" applyNumberFormat="1" applyFont="1" applyAlignment="1">
      <alignment horizontal="left"/>
      <protection/>
    </xf>
    <xf numFmtId="49" fontId="13" fillId="0" borderId="0" xfId="144" applyNumberFormat="1" applyFont="1" applyBorder="1" applyAlignment="1">
      <alignment horizontal="left"/>
      <protection/>
    </xf>
    <xf numFmtId="49" fontId="7" fillId="0" borderId="26" xfId="144" applyNumberFormat="1" applyFont="1" applyBorder="1" applyAlignment="1">
      <alignment horizontal="center" vertical="center" wrapText="1"/>
      <protection/>
    </xf>
    <xf numFmtId="49" fontId="7" fillId="0" borderId="25" xfId="144" applyNumberFormat="1" applyFont="1" applyBorder="1" applyAlignment="1">
      <alignment horizontal="center" vertical="center" wrapText="1"/>
      <protection/>
    </xf>
    <xf numFmtId="49" fontId="4" fillId="0" borderId="0" xfId="144" applyNumberFormat="1" applyFont="1" applyAlignment="1">
      <alignment/>
      <protection/>
    </xf>
    <xf numFmtId="49" fontId="0" fillId="0" borderId="0" xfId="144" applyNumberFormat="1" applyFont="1" applyBorder="1" applyAlignment="1">
      <alignment horizontal="left"/>
      <protection/>
    </xf>
    <xf numFmtId="49" fontId="19" fillId="0" borderId="26" xfId="144" applyNumberFormat="1" applyFont="1" applyBorder="1" applyAlignment="1">
      <alignment horizontal="center" vertical="center" wrapText="1"/>
      <protection/>
    </xf>
    <xf numFmtId="49" fontId="19" fillId="0" borderId="25" xfId="144" applyNumberFormat="1" applyFont="1" applyBorder="1" applyAlignment="1">
      <alignment horizontal="center" vertical="center" wrapText="1"/>
      <protection/>
    </xf>
    <xf numFmtId="49" fontId="89" fillId="3" borderId="26" xfId="144" applyNumberFormat="1" applyFont="1" applyFill="1" applyBorder="1" applyAlignment="1">
      <alignment horizontal="center" vertical="center" wrapText="1"/>
      <protection/>
    </xf>
    <xf numFmtId="49" fontId="89" fillId="3" borderId="25" xfId="144" applyNumberFormat="1" applyFont="1" applyFill="1" applyBorder="1" applyAlignment="1">
      <alignment horizontal="center" vertical="center" wrapText="1"/>
      <protection/>
    </xf>
    <xf numFmtId="49" fontId="88" fillId="3" borderId="26" xfId="144" applyNumberFormat="1" applyFont="1" applyFill="1" applyBorder="1" applyAlignment="1">
      <alignment horizontal="center" vertical="center" wrapText="1"/>
      <protection/>
    </xf>
    <xf numFmtId="49" fontId="88" fillId="3" borderId="25" xfId="144" applyNumberFormat="1" applyFont="1" applyFill="1" applyBorder="1" applyAlignment="1">
      <alignment horizontal="center" vertical="center" wrapText="1"/>
      <protection/>
    </xf>
    <xf numFmtId="49" fontId="6" fillId="0" borderId="21" xfId="144" applyNumberFormat="1" applyFont="1" applyBorder="1" applyAlignment="1">
      <alignment horizontal="center" vertical="center" wrapText="1"/>
      <protection/>
    </xf>
    <xf numFmtId="49" fontId="6" fillId="0" borderId="23" xfId="144" applyNumberFormat="1" applyFont="1" applyBorder="1" applyAlignment="1">
      <alignment horizontal="center" vertical="center" wrapText="1"/>
      <protection/>
    </xf>
    <xf numFmtId="49" fontId="6" fillId="0" borderId="38" xfId="144" applyNumberFormat="1" applyFont="1" applyBorder="1" applyAlignment="1">
      <alignment horizontal="center" vertical="center" wrapText="1"/>
      <protection/>
    </xf>
    <xf numFmtId="49" fontId="6" fillId="0" borderId="41" xfId="144" applyNumberFormat="1" applyFont="1" applyBorder="1" applyAlignment="1">
      <alignment horizontal="center" vertical="center" wrapText="1"/>
      <protection/>
    </xf>
    <xf numFmtId="49" fontId="19" fillId="0" borderId="0" xfId="144" applyNumberFormat="1" applyFont="1" applyAlignment="1">
      <alignment horizontal="center"/>
      <protection/>
    </xf>
    <xf numFmtId="49" fontId="18" fillId="0" borderId="22" xfId="144" applyNumberFormat="1" applyFont="1" applyBorder="1" applyAlignment="1">
      <alignment horizontal="left"/>
      <protection/>
    </xf>
    <xf numFmtId="49" fontId="30" fillId="0" borderId="0" xfId="144" applyNumberFormat="1" applyFont="1" applyBorder="1" applyAlignment="1">
      <alignment horizontal="left" wrapText="1"/>
      <protection/>
    </xf>
    <xf numFmtId="49" fontId="28" fillId="0" borderId="0" xfId="144" applyNumberFormat="1" applyFont="1" applyAlignment="1">
      <alignment horizontal="center"/>
      <protection/>
    </xf>
    <xf numFmtId="49" fontId="18" fillId="0" borderId="0" xfId="144" applyNumberFormat="1" applyFont="1" applyFill="1" applyBorder="1" applyAlignment="1">
      <alignment horizontal="left"/>
      <protection/>
    </xf>
    <xf numFmtId="49" fontId="6" fillId="0" borderId="41" xfId="144" applyNumberFormat="1" applyFont="1" applyFill="1" applyBorder="1" applyAlignment="1">
      <alignment horizontal="center" vertical="center" wrapText="1"/>
      <protection/>
    </xf>
    <xf numFmtId="49" fontId="0" fillId="0" borderId="0" xfId="144" applyNumberFormat="1" applyFont="1" applyFill="1" applyAlignment="1">
      <alignment horizontal="left"/>
      <protection/>
    </xf>
    <xf numFmtId="49" fontId="13" fillId="0" borderId="22" xfId="144" applyNumberFormat="1" applyFont="1" applyFill="1" applyBorder="1" applyAlignment="1">
      <alignment horizontal="center" vertical="center"/>
      <protection/>
    </xf>
    <xf numFmtId="49" fontId="6" fillId="0" borderId="35" xfId="144" applyNumberFormat="1" applyFont="1" applyFill="1" applyBorder="1" applyAlignment="1">
      <alignment horizontal="center" vertical="center" wrapText="1"/>
      <protection/>
    </xf>
    <xf numFmtId="49" fontId="6" fillId="0" borderId="36" xfId="144" applyNumberFormat="1" applyFont="1" applyFill="1" applyBorder="1" applyAlignment="1">
      <alignment horizontal="center" vertical="center" wrapText="1"/>
      <protection/>
    </xf>
    <xf numFmtId="49" fontId="6" fillId="0" borderId="24" xfId="144" applyNumberFormat="1" applyFont="1" applyFill="1" applyBorder="1" applyAlignment="1">
      <alignment horizontal="center" vertical="center" wrapText="1"/>
      <protection/>
    </xf>
    <xf numFmtId="49" fontId="6" fillId="0" borderId="40" xfId="144" applyNumberFormat="1" applyFont="1" applyFill="1" applyBorder="1" applyAlignment="1">
      <alignment horizontal="center" vertical="center" wrapText="1"/>
      <protection/>
    </xf>
    <xf numFmtId="49" fontId="6" fillId="0" borderId="27" xfId="144" applyNumberFormat="1" applyFont="1" applyFill="1" applyBorder="1" applyAlignment="1">
      <alignment horizontal="center" vertical="center" wrapText="1"/>
      <protection/>
    </xf>
    <xf numFmtId="49" fontId="6" fillId="0" borderId="37" xfId="144" applyNumberFormat="1" applyFont="1" applyFill="1" applyBorder="1" applyAlignment="1">
      <alignment horizontal="center" vertical="center" wrapText="1"/>
      <protection/>
    </xf>
    <xf numFmtId="0" fontId="81" fillId="0" borderId="41" xfId="144" applyFont="1" applyFill="1" applyBorder="1" applyAlignment="1">
      <alignment horizontal="center" vertical="center" wrapText="1"/>
      <protection/>
    </xf>
    <xf numFmtId="0" fontId="81" fillId="0" borderId="25" xfId="144" applyFont="1" applyFill="1" applyBorder="1" applyAlignment="1">
      <alignment horizontal="center" vertical="center" wrapText="1"/>
      <protection/>
    </xf>
    <xf numFmtId="49" fontId="19" fillId="0" borderId="26" xfId="144" applyNumberFormat="1" applyFont="1" applyFill="1" applyBorder="1" applyAlignment="1">
      <alignment horizontal="center" vertical="center"/>
      <protection/>
    </xf>
    <xf numFmtId="49" fontId="19" fillId="0" borderId="25" xfId="144" applyNumberFormat="1" applyFont="1" applyFill="1" applyBorder="1" applyAlignment="1">
      <alignment horizontal="center" vertical="center"/>
      <protection/>
    </xf>
    <xf numFmtId="49" fontId="88" fillId="3" borderId="26" xfId="144" applyNumberFormat="1" applyFont="1" applyFill="1" applyBorder="1" applyAlignment="1">
      <alignment horizontal="center" vertical="center"/>
      <protection/>
    </xf>
    <xf numFmtId="49" fontId="88" fillId="3" borderId="25" xfId="144" applyNumberFormat="1" applyFont="1" applyFill="1" applyBorder="1" applyAlignment="1">
      <alignment horizontal="center" vertical="center"/>
      <protection/>
    </xf>
    <xf numFmtId="49" fontId="6" fillId="47" borderId="26" xfId="144" applyNumberFormat="1" applyFont="1" applyFill="1" applyBorder="1" applyAlignment="1">
      <alignment horizontal="center" vertical="center"/>
      <protection/>
    </xf>
    <xf numFmtId="49" fontId="6" fillId="47" borderId="25" xfId="144" applyNumberFormat="1" applyFont="1" applyFill="1" applyBorder="1" applyAlignment="1">
      <alignment horizontal="center" vertical="center"/>
      <protection/>
    </xf>
    <xf numFmtId="49" fontId="89" fillId="3" borderId="26" xfId="144" applyNumberFormat="1" applyFont="1" applyFill="1" applyBorder="1" applyAlignment="1">
      <alignment horizontal="center" vertical="center"/>
      <protection/>
    </xf>
    <xf numFmtId="49" fontId="89" fillId="3" borderId="25" xfId="144" applyNumberFormat="1" applyFont="1" applyFill="1" applyBorder="1" applyAlignment="1">
      <alignment horizontal="center" vertical="center"/>
      <protection/>
    </xf>
    <xf numFmtId="0" fontId="14" fillId="0" borderId="0" xfId="144" applyNumberFormat="1" applyFont="1" applyAlignment="1">
      <alignment horizontal="center"/>
      <protection/>
    </xf>
    <xf numFmtId="0" fontId="32" fillId="0" borderId="0" xfId="144" applyNumberFormat="1" applyFont="1" applyAlignment="1">
      <alignment horizontal="center"/>
      <protection/>
    </xf>
    <xf numFmtId="0" fontId="23" fillId="0" borderId="0" xfId="144" applyNumberFormat="1" applyFont="1" applyAlignment="1">
      <alignment horizontal="center"/>
      <protection/>
    </xf>
    <xf numFmtId="0" fontId="7" fillId="0" borderId="20" xfId="144" applyFont="1" applyFill="1" applyBorder="1" applyAlignment="1">
      <alignment horizontal="center" vertical="center" wrapText="1"/>
      <protection/>
    </xf>
    <xf numFmtId="0" fontId="18" fillId="0" borderId="0" xfId="144" applyFont="1" applyBorder="1" applyAlignment="1">
      <alignment horizontal="left"/>
      <protection/>
    </xf>
    <xf numFmtId="0" fontId="13" fillId="0" borderId="0" xfId="144" applyFont="1" applyAlignment="1">
      <alignment horizontal="center"/>
      <protection/>
    </xf>
    <xf numFmtId="49" fontId="30" fillId="0" borderId="0" xfId="144" applyNumberFormat="1" applyFont="1" applyBorder="1" applyAlignment="1">
      <alignment horizontal="justify" vertical="justify" wrapText="1"/>
      <protection/>
    </xf>
    <xf numFmtId="0" fontId="28" fillId="47" borderId="0" xfId="144" applyFont="1" applyFill="1" applyBorder="1" applyAlignment="1">
      <alignment horizontal="center"/>
      <protection/>
    </xf>
    <xf numFmtId="49" fontId="7" fillId="0" borderId="35" xfId="144" applyNumberFormat="1" applyFont="1" applyFill="1" applyBorder="1" applyAlignment="1">
      <alignment horizontal="center" vertical="center"/>
      <protection/>
    </xf>
    <xf numFmtId="49" fontId="7" fillId="0" borderId="36" xfId="144" applyNumberFormat="1" applyFont="1" applyFill="1" applyBorder="1" applyAlignment="1">
      <alignment horizontal="center" vertical="center"/>
      <protection/>
    </xf>
    <xf numFmtId="49" fontId="7" fillId="0" borderId="24" xfId="144" applyNumberFormat="1" applyFont="1" applyFill="1" applyBorder="1" applyAlignment="1">
      <alignment horizontal="center" vertical="center"/>
      <protection/>
    </xf>
    <xf numFmtId="49" fontId="7" fillId="0" borderId="40" xfId="144" applyNumberFormat="1" applyFont="1" applyFill="1" applyBorder="1" applyAlignment="1">
      <alignment horizontal="center" vertical="center"/>
      <protection/>
    </xf>
    <xf numFmtId="49" fontId="7" fillId="0" borderId="27" xfId="144" applyNumberFormat="1" applyFont="1" applyFill="1" applyBorder="1" applyAlignment="1">
      <alignment horizontal="center" vertical="center"/>
      <protection/>
    </xf>
    <xf numFmtId="49" fontId="7" fillId="0" borderId="37" xfId="144" applyNumberFormat="1" applyFont="1" applyFill="1" applyBorder="1" applyAlignment="1">
      <alignment horizontal="center" vertical="center"/>
      <protection/>
    </xf>
    <xf numFmtId="0" fontId="25" fillId="0" borderId="0" xfId="144" applyFont="1" applyAlignment="1">
      <alignment horizontal="center"/>
      <protection/>
    </xf>
    <xf numFmtId="49" fontId="25" fillId="47" borderId="42" xfId="0" applyNumberFormat="1" applyFont="1" applyFill="1" applyBorder="1" applyAlignment="1">
      <alignment horizontal="center" vertical="center"/>
    </xf>
    <xf numFmtId="49" fontId="25" fillId="47" borderId="43"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1"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24" fillId="50" borderId="21" xfId="0" applyNumberFormat="1" applyFont="1" applyFill="1" applyBorder="1" applyAlignment="1" applyProtection="1">
      <alignment horizontal="center" vertical="center" wrapText="1"/>
      <protection/>
    </xf>
    <xf numFmtId="49" fontId="24" fillId="50" borderId="38" xfId="0" applyNumberFormat="1" applyFont="1" applyFill="1" applyBorder="1" applyAlignment="1">
      <alignment horizontal="center" vertical="center" wrapText="1"/>
    </xf>
    <xf numFmtId="49" fontId="24" fillId="50" borderId="23" xfId="0" applyNumberFormat="1" applyFont="1" applyFill="1" applyBorder="1" applyAlignment="1">
      <alignment horizontal="center" vertical="center" wrapText="1"/>
    </xf>
    <xf numFmtId="49" fontId="14"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4" fillId="50" borderId="0" xfId="0" applyNumberFormat="1" applyFont="1" applyFill="1" applyAlignment="1">
      <alignment horizontal="center" wrapText="1"/>
    </xf>
    <xf numFmtId="0" fontId="0" fillId="50" borderId="0" xfId="0" applyNumberFormat="1" applyFont="1" applyFill="1" applyBorder="1" applyAlignment="1">
      <alignment wrapText="1"/>
    </xf>
    <xf numFmtId="49" fontId="24" fillId="50" borderId="20" xfId="0" applyNumberFormat="1" applyFont="1" applyFill="1" applyBorder="1" applyAlignment="1" applyProtection="1">
      <alignment horizontal="center" vertical="center" wrapText="1"/>
      <protection/>
    </xf>
    <xf numFmtId="0" fontId="0" fillId="50" borderId="22" xfId="0" applyNumberFormat="1" applyFont="1" applyFill="1" applyBorder="1" applyAlignment="1">
      <alignment/>
    </xf>
    <xf numFmtId="0" fontId="12" fillId="50" borderId="35" xfId="0" applyNumberFormat="1" applyFont="1" applyFill="1" applyBorder="1" applyAlignment="1">
      <alignment horizontal="center" vertical="center" wrapText="1"/>
    </xf>
    <xf numFmtId="0" fontId="12" fillId="50" borderId="36" xfId="0" applyNumberFormat="1" applyFont="1" applyFill="1" applyBorder="1" applyAlignment="1">
      <alignment horizontal="center" vertical="center" wrapText="1"/>
    </xf>
    <xf numFmtId="0" fontId="12" fillId="50" borderId="24" xfId="0" applyNumberFormat="1" applyFont="1" applyFill="1" applyBorder="1" applyAlignment="1">
      <alignment horizontal="center" vertical="center" wrapText="1"/>
    </xf>
    <xf numFmtId="0" fontId="12" fillId="50" borderId="40" xfId="0" applyNumberFormat="1" applyFont="1" applyFill="1" applyBorder="1" applyAlignment="1">
      <alignment horizontal="center" vertical="center" wrapText="1"/>
    </xf>
    <xf numFmtId="0" fontId="12" fillId="50" borderId="27" xfId="0" applyNumberFormat="1" applyFont="1" applyFill="1" applyBorder="1" applyAlignment="1">
      <alignment horizontal="center" vertical="center" wrapText="1"/>
    </xf>
    <xf numFmtId="0" fontId="12" fillId="50" borderId="37" xfId="0" applyNumberFormat="1" applyFont="1" applyFill="1" applyBorder="1" applyAlignment="1">
      <alignment horizontal="center" vertical="center" wrapText="1"/>
    </xf>
    <xf numFmtId="49" fontId="12" fillId="50" borderId="26" xfId="0" applyNumberFormat="1" applyFont="1" applyFill="1" applyBorder="1" applyAlignment="1" applyProtection="1">
      <alignment horizontal="center" vertical="center" wrapText="1"/>
      <protection/>
    </xf>
    <xf numFmtId="49" fontId="12" fillId="50" borderId="41" xfId="0" applyNumberFormat="1" applyFont="1" applyFill="1" applyBorder="1" applyAlignment="1">
      <alignment horizontal="center" vertical="center" wrapText="1"/>
    </xf>
    <xf numFmtId="49" fontId="12" fillId="50" borderId="25" xfId="0" applyNumberFormat="1" applyFont="1" applyFill="1" applyBorder="1" applyAlignment="1">
      <alignment horizontal="center" vertical="center" wrapText="1"/>
    </xf>
    <xf numFmtId="49" fontId="24" fillId="50" borderId="35" xfId="0" applyNumberFormat="1" applyFont="1" applyFill="1" applyBorder="1" applyAlignment="1">
      <alignment horizontal="center" vertical="center" wrapText="1"/>
    </xf>
    <xf numFmtId="49" fontId="24" fillId="50" borderId="24" xfId="0" applyNumberFormat="1" applyFont="1" applyFill="1" applyBorder="1" applyAlignment="1">
      <alignment horizontal="center" vertical="center" wrapText="1"/>
    </xf>
    <xf numFmtId="49" fontId="24" fillId="50" borderId="27" xfId="0" applyNumberFormat="1" applyFont="1" applyFill="1" applyBorder="1" applyAlignment="1">
      <alignment horizontal="center" vertical="center" wrapText="1"/>
    </xf>
    <xf numFmtId="49" fontId="24" fillId="50" borderId="21" xfId="0" applyNumberFormat="1" applyFont="1" applyFill="1" applyBorder="1" applyAlignment="1">
      <alignment horizontal="center" vertical="center" wrapText="1"/>
    </xf>
    <xf numFmtId="1" fontId="12" fillId="50" borderId="26" xfId="0" applyNumberFormat="1" applyFont="1" applyFill="1" applyBorder="1" applyAlignment="1">
      <alignment horizontal="center" vertical="center"/>
    </xf>
    <xf numFmtId="1" fontId="12" fillId="50" borderId="41" xfId="0" applyNumberFormat="1" applyFont="1" applyFill="1" applyBorder="1" applyAlignment="1">
      <alignment horizontal="center" vertical="center"/>
    </xf>
    <xf numFmtId="1" fontId="12" fillId="50" borderId="25" xfId="0" applyNumberFormat="1" applyFont="1" applyFill="1" applyBorder="1" applyAlignment="1">
      <alignment horizontal="center" vertical="center"/>
    </xf>
    <xf numFmtId="49" fontId="24" fillId="50" borderId="20" xfId="0" applyNumberFormat="1" applyFont="1" applyFill="1" applyBorder="1" applyAlignment="1">
      <alignment horizontal="center" vertical="center" wrapText="1"/>
    </xf>
    <xf numFmtId="49" fontId="73" fillId="50" borderId="26" xfId="0" applyNumberFormat="1" applyFont="1" applyFill="1" applyBorder="1" applyAlignment="1" applyProtection="1">
      <alignment horizontal="center" vertical="center" wrapText="1"/>
      <protection/>
    </xf>
    <xf numFmtId="49" fontId="73" fillId="50" borderId="25" xfId="0" applyNumberFormat="1" applyFont="1" applyFill="1" applyBorder="1" applyAlignment="1" applyProtection="1">
      <alignment horizontal="center" vertical="center" wrapText="1"/>
      <protection/>
    </xf>
    <xf numFmtId="49" fontId="24" fillId="50" borderId="35"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lignment horizontal="center" vertical="center" wrapText="1"/>
    </xf>
    <xf numFmtId="49" fontId="24" fillId="50" borderId="37" xfId="0" applyNumberFormat="1" applyFont="1" applyFill="1" applyBorder="1" applyAlignment="1">
      <alignment horizontal="center" vertical="center" wrapText="1"/>
    </xf>
    <xf numFmtId="49" fontId="24" fillId="50" borderId="19"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pplyProtection="1">
      <alignment horizontal="center" vertical="center" wrapText="1"/>
      <protection/>
    </xf>
    <xf numFmtId="49" fontId="24" fillId="50" borderId="40" xfId="0" applyNumberFormat="1" applyFont="1" applyFill="1" applyBorder="1" applyAlignment="1">
      <alignment horizontal="center" vertical="center" wrapText="1"/>
    </xf>
    <xf numFmtId="49" fontId="24" fillId="50" borderId="26" xfId="0" applyNumberFormat="1" applyFont="1" applyFill="1" applyBorder="1" applyAlignment="1" applyProtection="1">
      <alignment horizontal="center" vertical="center" wrapText="1"/>
      <protection/>
    </xf>
    <xf numFmtId="49" fontId="24" fillId="50" borderId="41" xfId="0" applyNumberFormat="1" applyFont="1" applyFill="1" applyBorder="1" applyAlignment="1" applyProtection="1">
      <alignment horizontal="center" vertical="center" wrapText="1"/>
      <protection/>
    </xf>
    <xf numFmtId="49" fontId="24" fillId="50" borderId="25" xfId="0" applyNumberFormat="1" applyFont="1" applyFill="1" applyBorder="1" applyAlignment="1" applyProtection="1">
      <alignment horizontal="center" vertical="center" wrapText="1"/>
      <protection/>
    </xf>
    <xf numFmtId="49" fontId="14" fillId="50" borderId="0" xfId="0" applyNumberFormat="1" applyFont="1" applyFill="1" applyBorder="1" applyAlignment="1">
      <alignment horizontal="center" vertical="center"/>
    </xf>
    <xf numFmtId="49" fontId="4" fillId="50" borderId="0" xfId="0" applyNumberFormat="1" applyFont="1" applyFill="1" applyAlignment="1">
      <alignment horizontal="left"/>
    </xf>
    <xf numFmtId="0" fontId="3" fillId="50" borderId="0" xfId="0" applyNumberFormat="1" applyFont="1" applyFill="1" applyAlignment="1">
      <alignment horizontal="center"/>
    </xf>
    <xf numFmtId="0" fontId="7" fillId="50" borderId="0" xfId="0" applyNumberFormat="1" applyFont="1" applyFill="1" applyAlignment="1">
      <alignment horizontal="center" wrapText="1"/>
    </xf>
    <xf numFmtId="49" fontId="7" fillId="50" borderId="0" xfId="0" applyNumberFormat="1" applyFont="1" applyFill="1" applyAlignment="1">
      <alignment horizontal="center" wrapText="1"/>
    </xf>
    <xf numFmtId="49" fontId="3" fillId="50" borderId="0" xfId="0" applyNumberFormat="1" applyFont="1" applyFill="1" applyAlignment="1">
      <alignment horizontal="center"/>
    </xf>
    <xf numFmtId="49" fontId="12" fillId="50" borderId="25" xfId="0" applyNumberFormat="1" applyFont="1" applyFill="1" applyBorder="1" applyAlignment="1" applyProtection="1">
      <alignment horizontal="center" vertical="center" wrapText="1"/>
      <protection/>
    </xf>
    <xf numFmtId="0" fontId="23" fillId="50" borderId="0" xfId="0" applyNumberFormat="1" applyFont="1" applyFill="1" applyBorder="1" applyAlignment="1">
      <alignment horizontal="center" vertical="center"/>
    </xf>
    <xf numFmtId="49" fontId="14" fillId="50" borderId="0" xfId="0" applyNumberFormat="1" applyFont="1" applyFill="1" applyBorder="1" applyAlignment="1">
      <alignment horizontal="center" wrapText="1"/>
    </xf>
    <xf numFmtId="0" fontId="14" fillId="50" borderId="0" xfId="0" applyNumberFormat="1" applyFont="1" applyFill="1" applyBorder="1" applyAlignment="1">
      <alignment horizontal="center" vertical="center"/>
    </xf>
    <xf numFmtId="49" fontId="0" fillId="50" borderId="0" xfId="0" applyNumberFormat="1" applyFont="1" applyFill="1" applyBorder="1" applyAlignment="1">
      <alignment/>
    </xf>
    <xf numFmtId="49" fontId="101" fillId="50" borderId="21" xfId="0" applyNumberFormat="1" applyFont="1" applyFill="1" applyBorder="1" applyAlignment="1">
      <alignment horizontal="center" vertical="center" wrapText="1"/>
    </xf>
    <xf numFmtId="49" fontId="101" fillId="50" borderId="38" xfId="0" applyNumberFormat="1" applyFont="1" applyFill="1" applyBorder="1" applyAlignment="1">
      <alignment horizontal="center" vertical="center" wrapText="1"/>
    </xf>
    <xf numFmtId="49" fontId="101" fillId="50" borderId="23" xfId="0" applyNumberFormat="1" applyFont="1" applyFill="1" applyBorder="1" applyAlignment="1">
      <alignment horizontal="center" vertical="center" wrapText="1"/>
    </xf>
    <xf numFmtId="49" fontId="101" fillId="50" borderId="26" xfId="0" applyNumberFormat="1" applyFont="1" applyFill="1" applyBorder="1" applyAlignment="1" applyProtection="1">
      <alignment horizontal="center" vertical="center" wrapText="1"/>
      <protection/>
    </xf>
    <xf numFmtId="49" fontId="101" fillId="50" borderId="41" xfId="0" applyNumberFormat="1" applyFont="1" applyFill="1" applyBorder="1" applyAlignment="1" applyProtection="1">
      <alignment horizontal="center" vertical="center" wrapText="1"/>
      <protection/>
    </xf>
    <xf numFmtId="49" fontId="101" fillId="50" borderId="25"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49" fontId="18" fillId="50" borderId="22" xfId="0" applyNumberFormat="1" applyFont="1" applyFill="1" applyBorder="1" applyAlignment="1">
      <alignment/>
    </xf>
    <xf numFmtId="49" fontId="101" fillId="50" borderId="21" xfId="0" applyNumberFormat="1" applyFont="1" applyFill="1" applyBorder="1" applyAlignment="1" applyProtection="1">
      <alignment horizontal="center" vertical="center" wrapText="1"/>
      <protection/>
    </xf>
    <xf numFmtId="49" fontId="101" fillId="50" borderId="20" xfId="0" applyNumberFormat="1" applyFont="1" applyFill="1" applyBorder="1" applyAlignment="1" applyProtection="1">
      <alignment horizontal="center" vertical="center" wrapText="1"/>
      <protection/>
    </xf>
    <xf numFmtId="49" fontId="101" fillId="50" borderId="35" xfId="0" applyNumberFormat="1" applyFont="1" applyFill="1" applyBorder="1" applyAlignment="1" applyProtection="1">
      <alignment horizontal="center" vertical="center" wrapText="1"/>
      <protection/>
    </xf>
    <xf numFmtId="49" fontId="101" fillId="50" borderId="36" xfId="0" applyNumberFormat="1" applyFont="1" applyFill="1" applyBorder="1" applyAlignment="1">
      <alignment horizontal="center" vertical="center" wrapText="1"/>
    </xf>
    <xf numFmtId="49" fontId="101" fillId="50" borderId="27" xfId="0" applyNumberFormat="1" applyFont="1" applyFill="1" applyBorder="1" applyAlignment="1">
      <alignment horizontal="center" vertical="center" wrapText="1"/>
    </xf>
    <xf numFmtId="49" fontId="101" fillId="50" borderId="37" xfId="0" applyNumberFormat="1" applyFont="1" applyFill="1" applyBorder="1" applyAlignment="1">
      <alignment horizontal="center" vertical="center" wrapText="1"/>
    </xf>
    <xf numFmtId="49" fontId="101" fillId="50" borderId="19" xfId="0" applyNumberFormat="1" applyFont="1" applyFill="1" applyBorder="1" applyAlignment="1" applyProtection="1">
      <alignment horizontal="center" vertical="center" wrapText="1"/>
      <protection/>
    </xf>
    <xf numFmtId="49" fontId="101" fillId="50" borderId="36" xfId="0" applyNumberFormat="1" applyFont="1" applyFill="1" applyBorder="1" applyAlignment="1" applyProtection="1">
      <alignment horizontal="center" vertical="center" wrapText="1"/>
      <protection/>
    </xf>
    <xf numFmtId="49" fontId="101" fillId="50" borderId="40" xfId="0" applyNumberFormat="1" applyFont="1" applyFill="1" applyBorder="1" applyAlignment="1">
      <alignment horizontal="center" vertical="center" wrapText="1"/>
    </xf>
    <xf numFmtId="1" fontId="107" fillId="50" borderId="26" xfId="0" applyNumberFormat="1" applyFont="1" applyFill="1" applyBorder="1" applyAlignment="1">
      <alignment horizontal="center" vertical="center"/>
    </xf>
    <xf numFmtId="1" fontId="107" fillId="50" borderId="41" xfId="0" applyNumberFormat="1" applyFont="1" applyFill="1" applyBorder="1" applyAlignment="1">
      <alignment horizontal="center" vertical="center"/>
    </xf>
    <xf numFmtId="1" fontId="107" fillId="50" borderId="25" xfId="0" applyNumberFormat="1" applyFont="1" applyFill="1" applyBorder="1" applyAlignment="1">
      <alignment horizontal="center" vertical="center"/>
    </xf>
    <xf numFmtId="49" fontId="101" fillId="50" borderId="20" xfId="0" applyNumberFormat="1" applyFont="1" applyFill="1" applyBorder="1" applyAlignment="1">
      <alignment horizontal="center" vertical="center" wrapText="1"/>
    </xf>
    <xf numFmtId="49" fontId="107" fillId="50" borderId="26" xfId="0" applyNumberFormat="1" applyFont="1" applyFill="1" applyBorder="1" applyAlignment="1" applyProtection="1">
      <alignment horizontal="center" vertical="center" wrapText="1"/>
      <protection/>
    </xf>
    <xf numFmtId="49" fontId="107" fillId="50" borderId="41" xfId="0" applyNumberFormat="1" applyFont="1" applyFill="1" applyBorder="1" applyAlignment="1">
      <alignment horizontal="center" vertical="center" wrapText="1"/>
    </xf>
    <xf numFmtId="49" fontId="107" fillId="50" borderId="25" xfId="0" applyNumberFormat="1" applyFont="1" applyFill="1" applyBorder="1" applyAlignment="1">
      <alignment horizontal="center" vertical="center" wrapText="1"/>
    </xf>
    <xf numFmtId="49" fontId="107" fillId="50" borderId="20" xfId="0" applyNumberFormat="1" applyFont="1" applyFill="1" applyBorder="1" applyAlignment="1" applyProtection="1">
      <alignment horizontal="center" vertical="center" wrapText="1"/>
      <protection/>
    </xf>
    <xf numFmtId="3" fontId="18" fillId="50" borderId="0" xfId="0" applyNumberFormat="1" applyFont="1" applyFill="1" applyBorder="1" applyAlignment="1">
      <alignment horizontal="center" vertical="center"/>
    </xf>
    <xf numFmtId="0" fontId="14" fillId="50" borderId="0" xfId="0" applyNumberFormat="1" applyFont="1" applyFill="1" applyBorder="1" applyAlignment="1">
      <alignment horizontal="center" wrapText="1"/>
    </xf>
    <xf numFmtId="0" fontId="107" fillId="50" borderId="20" xfId="0" applyNumberFormat="1" applyFont="1" applyFill="1" applyBorder="1" applyAlignment="1">
      <alignment horizontal="center" vertical="center" wrapText="1"/>
    </xf>
    <xf numFmtId="49" fontId="101" fillId="50" borderId="35" xfId="0" applyNumberFormat="1" applyFont="1" applyFill="1" applyBorder="1" applyAlignment="1">
      <alignment horizontal="center" vertical="center" wrapText="1"/>
    </xf>
    <xf numFmtId="49" fontId="101" fillId="50" borderId="24" xfId="0" applyNumberFormat="1" applyFont="1" applyFill="1" applyBorder="1" applyAlignment="1">
      <alignment horizontal="center" vertical="center" wrapText="1"/>
    </xf>
    <xf numFmtId="0" fontId="4" fillId="50" borderId="0" xfId="0" applyNumberFormat="1" applyFont="1" applyFill="1" applyAlignment="1">
      <alignment horizontal="left"/>
    </xf>
    <xf numFmtId="49" fontId="108" fillId="50" borderId="20" xfId="0" applyNumberFormat="1" applyFont="1" applyFill="1" applyBorder="1" applyAlignment="1" applyProtection="1">
      <alignment horizontal="center" vertical="center" wrapText="1"/>
      <protection/>
    </xf>
    <xf numFmtId="0" fontId="25" fillId="0" borderId="0" xfId="0" applyNumberFormat="1" applyFont="1" applyFill="1" applyAlignment="1">
      <alignment horizontal="center"/>
    </xf>
    <xf numFmtId="49" fontId="4" fillId="0"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vertical="center"/>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4" fillId="0" borderId="20" xfId="0" applyNumberFormat="1" applyFont="1" applyFill="1" applyBorder="1" applyAlignment="1">
      <alignment horizontal="center" vertical="center" wrapText="1"/>
    </xf>
    <xf numFmtId="1" fontId="4"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wrapText="1"/>
    </xf>
    <xf numFmtId="0" fontId="25" fillId="0" borderId="0" xfId="0" applyNumberFormat="1" applyFont="1" applyFill="1" applyBorder="1" applyAlignment="1">
      <alignment horizontal="center" wrapText="1"/>
    </xf>
    <xf numFmtId="49" fontId="7" fillId="50" borderId="26" xfId="0" applyNumberFormat="1" applyFont="1" applyFill="1" applyBorder="1" applyAlignment="1" applyProtection="1">
      <alignment horizontal="center" vertical="center" wrapText="1"/>
      <protection/>
    </xf>
    <xf numFmtId="49" fontId="7" fillId="50" borderId="41"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4" fillId="0" borderId="20" xfId="0" applyNumberFormat="1" applyFont="1" applyFill="1" applyBorder="1" applyAlignment="1">
      <alignment horizontal="center" vertical="center" wrapText="1"/>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21" fillId="0" borderId="44"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18" fillId="0" borderId="0" xfId="0" applyNumberFormat="1" applyFont="1" applyFill="1" applyBorder="1" applyAlignment="1">
      <alignment horizont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0" fontId="28" fillId="0" borderId="0" xfId="0" applyNumberFormat="1" applyFont="1" applyFill="1" applyAlignment="1">
      <alignment horizontal="center"/>
    </xf>
    <xf numFmtId="0" fontId="28" fillId="0" borderId="0" xfId="0" applyNumberFormat="1" applyFont="1" applyFill="1" applyAlignment="1">
      <alignment horizontal="center" wrapText="1"/>
    </xf>
    <xf numFmtId="0" fontId="0" fillId="0" borderId="0" xfId="0" applyNumberFormat="1" applyFont="1" applyFill="1" applyAlignment="1">
      <alignment horizontal="center"/>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49" fontId="8" fillId="50" borderId="26" xfId="0" applyNumberFormat="1" applyFont="1" applyFill="1" applyBorder="1" applyAlignment="1" applyProtection="1">
      <alignment horizontal="center" vertical="center" wrapText="1"/>
      <protection/>
    </xf>
    <xf numFmtId="49" fontId="8" fillId="50" borderId="25" xfId="0" applyNumberFormat="1" applyFont="1" applyFill="1" applyBorder="1" applyAlignment="1" applyProtection="1">
      <alignment horizontal="center" vertical="center" wrapText="1"/>
      <protection/>
    </xf>
    <xf numFmtId="3" fontId="32" fillId="50" borderId="0" xfId="0" applyNumberFormat="1" applyFont="1" applyFill="1" applyAlignment="1">
      <alignment horizontal="center"/>
    </xf>
    <xf numFmtId="0" fontId="32" fillId="50" borderId="0" xfId="0" applyNumberFormat="1" applyFont="1" applyFill="1" applyAlignment="1">
      <alignment horizontal="center"/>
    </xf>
  </cellXfs>
  <cellStyles count="15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1 3" xfId="113"/>
    <cellStyle name="Heading 2" xfId="114"/>
    <cellStyle name="Heading 2 2" xfId="115"/>
    <cellStyle name="Heading 2 3" xfId="116"/>
    <cellStyle name="Heading 3" xfId="117"/>
    <cellStyle name="Heading 3 2" xfId="118"/>
    <cellStyle name="Heading 3 3" xfId="119"/>
    <cellStyle name="Heading 4" xfId="120"/>
    <cellStyle name="Heading 4 2" xfId="121"/>
    <cellStyle name="Heading 4 3" xfId="122"/>
    <cellStyle name="Hyperlink" xfId="123"/>
    <cellStyle name="Input" xfId="124"/>
    <cellStyle name="Input 2" xfId="125"/>
    <cellStyle name="Input 3" xfId="126"/>
    <cellStyle name="Linked Cell" xfId="127"/>
    <cellStyle name="Linked Cell 2" xfId="128"/>
    <cellStyle name="Linked Cell 3" xfId="129"/>
    <cellStyle name="Neutral" xfId="130"/>
    <cellStyle name="Neutral 2" xfId="131"/>
    <cellStyle name="Neutral 3" xfId="132"/>
    <cellStyle name="Normal 2" xfId="133"/>
    <cellStyle name="Normal 2 2" xfId="134"/>
    <cellStyle name="Normal 2 3" xfId="135"/>
    <cellStyle name="Normal 3" xfId="136"/>
    <cellStyle name="Normal 3 2" xfId="137"/>
    <cellStyle name="Normal 4" xfId="138"/>
    <cellStyle name="Normal 5" xfId="139"/>
    <cellStyle name="Normal_1. (Goc) THONG KE TT01 Toàn tỉnh Hoa Binh 6 tháng 2013" xfId="140"/>
    <cellStyle name="Normal_1. (Goc) THONG KE TT01 Toàn tỉnh Hoa Binh 6 tháng 2013 2" xfId="141"/>
    <cellStyle name="Normal_19 bieu m nhapcong thuc da sao 11 don vi " xfId="142"/>
    <cellStyle name="Normal_Bieu 8 - Bieu 19 toan tinh" xfId="143"/>
    <cellStyle name="Normal_Bieu mau TK tu 11 den 19 (ban phat hanh)" xfId="144"/>
    <cellStyle name="Note" xfId="145"/>
    <cellStyle name="Note 2" xfId="146"/>
    <cellStyle name="Note 3" xfId="147"/>
    <cellStyle name="Output" xfId="148"/>
    <cellStyle name="Output 2" xfId="149"/>
    <cellStyle name="Output 3" xfId="150"/>
    <cellStyle name="Percent" xfId="151"/>
    <cellStyle name="Percent 2" xfId="152"/>
    <cellStyle name="Percent 2 2" xfId="153"/>
    <cellStyle name="Percent 2 3" xfId="154"/>
    <cellStyle name="Percent 3" xfId="155"/>
    <cellStyle name="Percent 4" xfId="156"/>
    <cellStyle name="Title" xfId="157"/>
    <cellStyle name="Title 2" xfId="158"/>
    <cellStyle name="Title 3" xfId="159"/>
    <cellStyle name="Total" xfId="160"/>
    <cellStyle name="Total 2" xfId="161"/>
    <cellStyle name="Total 3" xfId="162"/>
    <cellStyle name="Warning Text" xfId="163"/>
    <cellStyle name="Warning Text 2" xfId="164"/>
    <cellStyle name="Warning Text 3" xfId="1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6097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6097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9144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9144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2477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2477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34" t="s">
        <v>26</v>
      </c>
      <c r="B1" s="534"/>
      <c r="C1" s="533" t="s">
        <v>74</v>
      </c>
      <c r="D1" s="533"/>
      <c r="E1" s="533"/>
      <c r="F1" s="535" t="s">
        <v>70</v>
      </c>
      <c r="G1" s="535"/>
      <c r="H1" s="535"/>
    </row>
    <row r="2" spans="1:8" ht="33.75" customHeight="1">
      <c r="A2" s="536" t="s">
        <v>77</v>
      </c>
      <c r="B2" s="536"/>
      <c r="C2" s="533"/>
      <c r="D2" s="533"/>
      <c r="E2" s="533"/>
      <c r="F2" s="532" t="s">
        <v>71</v>
      </c>
      <c r="G2" s="532"/>
      <c r="H2" s="532"/>
    </row>
    <row r="3" spans="1:8" ht="19.5" customHeight="1">
      <c r="A3" s="6" t="s">
        <v>65</v>
      </c>
      <c r="B3" s="6"/>
      <c r="C3" s="24"/>
      <c r="D3" s="24"/>
      <c r="E3" s="24"/>
      <c r="F3" s="532" t="s">
        <v>72</v>
      </c>
      <c r="G3" s="532"/>
      <c r="H3" s="532"/>
    </row>
    <row r="4" spans="1:8" s="7" customFormat="1" ht="19.5" customHeight="1">
      <c r="A4" s="6"/>
      <c r="B4" s="6"/>
      <c r="D4" s="8"/>
      <c r="F4" s="9" t="s">
        <v>73</v>
      </c>
      <c r="G4" s="9"/>
      <c r="H4" s="9"/>
    </row>
    <row r="5" spans="1:8" s="23" customFormat="1" ht="36" customHeight="1">
      <c r="A5" s="514" t="s">
        <v>57</v>
      </c>
      <c r="B5" s="515"/>
      <c r="C5" s="518" t="s">
        <v>68</v>
      </c>
      <c r="D5" s="519"/>
      <c r="E5" s="520" t="s">
        <v>67</v>
      </c>
      <c r="F5" s="520"/>
      <c r="G5" s="520"/>
      <c r="H5" s="521"/>
    </row>
    <row r="6" spans="1:8" s="23" customFormat="1" ht="20.25" customHeight="1">
      <c r="A6" s="516"/>
      <c r="B6" s="517"/>
      <c r="C6" s="522" t="s">
        <v>3</v>
      </c>
      <c r="D6" s="522" t="s">
        <v>75</v>
      </c>
      <c r="E6" s="524" t="s">
        <v>69</v>
      </c>
      <c r="F6" s="521"/>
      <c r="G6" s="524" t="s">
        <v>76</v>
      </c>
      <c r="H6" s="521"/>
    </row>
    <row r="7" spans="1:8" s="23" customFormat="1" ht="52.5" customHeight="1">
      <c r="A7" s="516"/>
      <c r="B7" s="517"/>
      <c r="C7" s="523"/>
      <c r="D7" s="523"/>
      <c r="E7" s="5" t="s">
        <v>3</v>
      </c>
      <c r="F7" s="5" t="s">
        <v>9</v>
      </c>
      <c r="G7" s="5" t="s">
        <v>3</v>
      </c>
      <c r="H7" s="5" t="s">
        <v>9</v>
      </c>
    </row>
    <row r="8" spans="1:8" ht="15" customHeight="1">
      <c r="A8" s="526" t="s">
        <v>6</v>
      </c>
      <c r="B8" s="527"/>
      <c r="C8" s="10">
        <v>1</v>
      </c>
      <c r="D8" s="10" t="s">
        <v>44</v>
      </c>
      <c r="E8" s="10" t="s">
        <v>49</v>
      </c>
      <c r="F8" s="10" t="s">
        <v>58</v>
      </c>
      <c r="G8" s="10" t="s">
        <v>59</v>
      </c>
      <c r="H8" s="10" t="s">
        <v>60</v>
      </c>
    </row>
    <row r="9" spans="1:8" ht="26.25" customHeight="1">
      <c r="A9" s="528" t="s">
        <v>33</v>
      </c>
      <c r="B9" s="529"/>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30" t="s">
        <v>56</v>
      </c>
      <c r="C16" s="530"/>
      <c r="D16" s="26"/>
      <c r="E16" s="511" t="s">
        <v>19</v>
      </c>
      <c r="F16" s="511"/>
      <c r="G16" s="511"/>
      <c r="H16" s="511"/>
    </row>
    <row r="17" spans="2:8" ht="15.75" customHeight="1">
      <c r="B17" s="530"/>
      <c r="C17" s="530"/>
      <c r="D17" s="26"/>
      <c r="E17" s="512" t="s">
        <v>38</v>
      </c>
      <c r="F17" s="512"/>
      <c r="G17" s="512"/>
      <c r="H17" s="512"/>
    </row>
    <row r="18" spans="2:8" s="27" customFormat="1" ht="15.75" customHeight="1">
      <c r="B18" s="530"/>
      <c r="C18" s="530"/>
      <c r="D18" s="28"/>
      <c r="E18" s="513" t="s">
        <v>55</v>
      </c>
      <c r="F18" s="513"/>
      <c r="G18" s="513"/>
      <c r="H18" s="513"/>
    </row>
    <row r="20" ht="15.75">
      <c r="B20" s="19"/>
    </row>
    <row r="22" ht="15.75" hidden="1">
      <c r="A22" s="20" t="s">
        <v>41</v>
      </c>
    </row>
    <row r="23" spans="1:3" ht="15.75" hidden="1">
      <c r="A23" s="21"/>
      <c r="B23" s="531" t="s">
        <v>50</v>
      </c>
      <c r="C23" s="531"/>
    </row>
    <row r="24" spans="1:8" ht="15.75" customHeight="1" hidden="1">
      <c r="A24" s="22" t="s">
        <v>25</v>
      </c>
      <c r="B24" s="525" t="s">
        <v>53</v>
      </c>
      <c r="C24" s="525"/>
      <c r="D24" s="22"/>
      <c r="E24" s="22"/>
      <c r="F24" s="22"/>
      <c r="G24" s="22"/>
      <c r="H24" s="22"/>
    </row>
    <row r="25" spans="1:8" ht="15" customHeight="1" hidden="1">
      <c r="A25" s="22"/>
      <c r="B25" s="525" t="s">
        <v>54</v>
      </c>
      <c r="C25" s="525"/>
      <c r="D25" s="525"/>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06" t="s">
        <v>231</v>
      </c>
      <c r="B1" s="706"/>
      <c r="C1" s="706"/>
      <c r="D1" s="709" t="s">
        <v>343</v>
      </c>
      <c r="E1" s="709"/>
      <c r="F1" s="709"/>
      <c r="G1" s="709"/>
      <c r="H1" s="709"/>
      <c r="I1" s="709"/>
      <c r="J1" s="191" t="s">
        <v>344</v>
      </c>
      <c r="K1" s="322"/>
      <c r="L1" s="322"/>
    </row>
    <row r="2" spans="1:12" ht="18.75" customHeight="1">
      <c r="A2" s="707" t="s">
        <v>302</v>
      </c>
      <c r="B2" s="707"/>
      <c r="C2" s="707"/>
      <c r="D2" s="791" t="s">
        <v>232</v>
      </c>
      <c r="E2" s="791"/>
      <c r="F2" s="791"/>
      <c r="G2" s="791"/>
      <c r="H2" s="791"/>
      <c r="I2" s="791"/>
      <c r="J2" s="706" t="s">
        <v>345</v>
      </c>
      <c r="K2" s="706"/>
      <c r="L2" s="706"/>
    </row>
    <row r="3" spans="1:12" ht="17.25">
      <c r="A3" s="707" t="s">
        <v>254</v>
      </c>
      <c r="B3" s="707"/>
      <c r="C3" s="707"/>
      <c r="D3" s="792" t="s">
        <v>346</v>
      </c>
      <c r="E3" s="793"/>
      <c r="F3" s="793"/>
      <c r="G3" s="793"/>
      <c r="H3" s="793"/>
      <c r="I3" s="793"/>
      <c r="J3" s="194" t="s">
        <v>362</v>
      </c>
      <c r="K3" s="194"/>
      <c r="L3" s="194"/>
    </row>
    <row r="4" spans="1:12" ht="15.75">
      <c r="A4" s="795" t="s">
        <v>347</v>
      </c>
      <c r="B4" s="795"/>
      <c r="C4" s="795"/>
      <c r="D4" s="796"/>
      <c r="E4" s="796"/>
      <c r="F4" s="796"/>
      <c r="G4" s="796"/>
      <c r="H4" s="796"/>
      <c r="I4" s="796"/>
      <c r="J4" s="693" t="s">
        <v>304</v>
      </c>
      <c r="K4" s="693"/>
      <c r="L4" s="693"/>
    </row>
    <row r="5" spans="1:13" ht="15.75">
      <c r="A5" s="324"/>
      <c r="B5" s="324"/>
      <c r="C5" s="325"/>
      <c r="D5" s="325"/>
      <c r="E5" s="193"/>
      <c r="J5" s="326" t="s">
        <v>348</v>
      </c>
      <c r="K5" s="241"/>
      <c r="L5" s="241"/>
      <c r="M5" s="241"/>
    </row>
    <row r="6" spans="1:13" s="329" customFormat="1" ht="24.75" customHeight="1">
      <c r="A6" s="799" t="s">
        <v>57</v>
      </c>
      <c r="B6" s="800"/>
      <c r="C6" s="794" t="s">
        <v>349</v>
      </c>
      <c r="D6" s="794"/>
      <c r="E6" s="794"/>
      <c r="F6" s="794"/>
      <c r="G6" s="794"/>
      <c r="H6" s="794"/>
      <c r="I6" s="794" t="s">
        <v>233</v>
      </c>
      <c r="J6" s="794"/>
      <c r="K6" s="794"/>
      <c r="L6" s="794"/>
      <c r="M6" s="328"/>
    </row>
    <row r="7" spans="1:13" s="329" customFormat="1" ht="17.25" customHeight="1">
      <c r="A7" s="801"/>
      <c r="B7" s="802"/>
      <c r="C7" s="794" t="s">
        <v>31</v>
      </c>
      <c r="D7" s="794"/>
      <c r="E7" s="794" t="s">
        <v>7</v>
      </c>
      <c r="F7" s="794"/>
      <c r="G7" s="794"/>
      <c r="H7" s="794"/>
      <c r="I7" s="794" t="s">
        <v>234</v>
      </c>
      <c r="J7" s="794"/>
      <c r="K7" s="794" t="s">
        <v>235</v>
      </c>
      <c r="L7" s="794"/>
      <c r="M7" s="328"/>
    </row>
    <row r="8" spans="1:12" s="329" customFormat="1" ht="27.75" customHeight="1">
      <c r="A8" s="801"/>
      <c r="B8" s="802"/>
      <c r="C8" s="794"/>
      <c r="D8" s="794"/>
      <c r="E8" s="794" t="s">
        <v>236</v>
      </c>
      <c r="F8" s="794"/>
      <c r="G8" s="794" t="s">
        <v>237</v>
      </c>
      <c r="H8" s="794"/>
      <c r="I8" s="794"/>
      <c r="J8" s="794"/>
      <c r="K8" s="794"/>
      <c r="L8" s="794"/>
    </row>
    <row r="9" spans="1:12" s="329" customFormat="1" ht="24.75" customHeight="1">
      <c r="A9" s="803"/>
      <c r="B9" s="804"/>
      <c r="C9" s="327" t="s">
        <v>238</v>
      </c>
      <c r="D9" s="327" t="s">
        <v>9</v>
      </c>
      <c r="E9" s="327" t="s">
        <v>3</v>
      </c>
      <c r="F9" s="327" t="s">
        <v>239</v>
      </c>
      <c r="G9" s="327" t="s">
        <v>3</v>
      </c>
      <c r="H9" s="327" t="s">
        <v>239</v>
      </c>
      <c r="I9" s="327" t="s">
        <v>3</v>
      </c>
      <c r="J9" s="327" t="s">
        <v>239</v>
      </c>
      <c r="K9" s="327" t="s">
        <v>3</v>
      </c>
      <c r="L9" s="327" t="s">
        <v>239</v>
      </c>
    </row>
    <row r="10" spans="1:12" s="331" customFormat="1" ht="15.75">
      <c r="A10" s="727" t="s">
        <v>6</v>
      </c>
      <c r="B10" s="728"/>
      <c r="C10" s="330">
        <v>1</v>
      </c>
      <c r="D10" s="330">
        <v>2</v>
      </c>
      <c r="E10" s="330">
        <v>3</v>
      </c>
      <c r="F10" s="330">
        <v>4</v>
      </c>
      <c r="G10" s="330">
        <v>5</v>
      </c>
      <c r="H10" s="330">
        <v>6</v>
      </c>
      <c r="I10" s="330">
        <v>7</v>
      </c>
      <c r="J10" s="330">
        <v>8</v>
      </c>
      <c r="K10" s="330">
        <v>9</v>
      </c>
      <c r="L10" s="330">
        <v>10</v>
      </c>
    </row>
    <row r="11" spans="1:12" s="331" customFormat="1" ht="30.75" customHeight="1">
      <c r="A11" s="717" t="s">
        <v>299</v>
      </c>
      <c r="B11" s="718"/>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20" t="s">
        <v>300</v>
      </c>
      <c r="B12" s="721"/>
      <c r="C12" s="249">
        <v>0</v>
      </c>
      <c r="D12" s="249">
        <v>0</v>
      </c>
      <c r="E12" s="249">
        <v>0</v>
      </c>
      <c r="F12" s="249">
        <v>0</v>
      </c>
      <c r="G12" s="249">
        <v>0</v>
      </c>
      <c r="H12" s="249">
        <v>0</v>
      </c>
      <c r="I12" s="249">
        <v>0</v>
      </c>
      <c r="J12" s="249">
        <v>0</v>
      </c>
      <c r="K12" s="249">
        <v>0</v>
      </c>
      <c r="L12" s="249">
        <v>0</v>
      </c>
    </row>
    <row r="13" spans="1:32" s="331" customFormat="1" ht="17.25" customHeight="1">
      <c r="A13" s="723" t="s">
        <v>30</v>
      </c>
      <c r="B13" s="703"/>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269</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301</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272</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273</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274</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275</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280</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282</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283</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284</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286</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15" t="s">
        <v>287</v>
      </c>
      <c r="C28" s="715"/>
      <c r="D28" s="715"/>
      <c r="E28" s="204"/>
      <c r="F28" s="258"/>
      <c r="G28" s="258"/>
      <c r="H28" s="714" t="s">
        <v>287</v>
      </c>
      <c r="I28" s="714"/>
      <c r="J28" s="714"/>
      <c r="K28" s="714"/>
      <c r="L28" s="714"/>
      <c r="AG28" s="192" t="s">
        <v>288</v>
      </c>
      <c r="AI28" s="190">
        <f>82/88</f>
        <v>0.9318181818181818</v>
      </c>
    </row>
    <row r="29" spans="1:12" s="192" customFormat="1" ht="19.5" customHeight="1">
      <c r="A29" s="202"/>
      <c r="B29" s="716" t="s">
        <v>240</v>
      </c>
      <c r="C29" s="716"/>
      <c r="D29" s="716"/>
      <c r="E29" s="204"/>
      <c r="F29" s="205"/>
      <c r="G29" s="205"/>
      <c r="H29" s="719" t="s">
        <v>158</v>
      </c>
      <c r="I29" s="719"/>
      <c r="J29" s="719"/>
      <c r="K29" s="719"/>
      <c r="L29" s="719"/>
    </row>
    <row r="30" spans="1:12" s="196" customFormat="1" ht="15" customHeight="1">
      <c r="A30" s="202"/>
      <c r="B30" s="798"/>
      <c r="C30" s="798"/>
      <c r="D30" s="798"/>
      <c r="E30" s="204"/>
      <c r="F30" s="205"/>
      <c r="G30" s="205"/>
      <c r="H30" s="671"/>
      <c r="I30" s="671"/>
      <c r="J30" s="671"/>
      <c r="K30" s="671"/>
      <c r="L30" s="671"/>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05" t="s">
        <v>291</v>
      </c>
      <c r="C33" s="805"/>
      <c r="D33" s="805"/>
      <c r="E33" s="336"/>
      <c r="F33" s="336"/>
      <c r="G33" s="336"/>
      <c r="H33" s="336"/>
      <c r="I33" s="336"/>
      <c r="J33" s="337" t="s">
        <v>291</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797" t="s">
        <v>241</v>
      </c>
      <c r="C37" s="797"/>
      <c r="D37" s="797"/>
      <c r="E37" s="797"/>
      <c r="F37" s="797"/>
      <c r="G37" s="797"/>
      <c r="H37" s="797"/>
      <c r="I37" s="797"/>
      <c r="J37" s="797"/>
      <c r="K37" s="339"/>
      <c r="L37" s="294"/>
      <c r="M37" s="265"/>
      <c r="N37" s="265"/>
      <c r="O37" s="265"/>
    </row>
    <row r="38" spans="2:12" s="184" customFormat="1" ht="18.75" hidden="1">
      <c r="B38" s="236" t="s">
        <v>242</v>
      </c>
      <c r="C38" s="186"/>
      <c r="D38" s="186"/>
      <c r="E38" s="186"/>
      <c r="F38" s="186"/>
      <c r="G38" s="186"/>
      <c r="H38" s="186"/>
      <c r="I38" s="186"/>
      <c r="J38" s="186"/>
      <c r="K38" s="338"/>
      <c r="L38" s="186"/>
    </row>
    <row r="39" spans="2:12" ht="18.75" hidden="1">
      <c r="B39" s="340" t="s">
        <v>243</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68" t="s">
        <v>333</v>
      </c>
      <c r="C41" s="568"/>
      <c r="D41" s="568"/>
      <c r="E41" s="210"/>
      <c r="F41" s="210"/>
      <c r="G41" s="182"/>
      <c r="H41" s="569" t="s">
        <v>248</v>
      </c>
      <c r="I41" s="569"/>
      <c r="J41" s="569"/>
      <c r="K41" s="569"/>
      <c r="L41" s="569"/>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06" t="s">
        <v>375</v>
      </c>
      <c r="M1" s="807"/>
      <c r="N1" s="807"/>
      <c r="O1" s="365"/>
      <c r="P1" s="365"/>
      <c r="Q1" s="365"/>
      <c r="R1" s="365"/>
      <c r="S1" s="365"/>
      <c r="T1" s="365"/>
      <c r="U1" s="365"/>
      <c r="V1" s="365"/>
      <c r="W1" s="365"/>
      <c r="X1" s="365"/>
      <c r="Y1" s="366"/>
    </row>
    <row r="2" spans="11:17" ht="34.5" customHeight="1">
      <c r="K2" s="349"/>
      <c r="L2" s="808" t="s">
        <v>382</v>
      </c>
      <c r="M2" s="809"/>
      <c r="N2" s="810"/>
      <c r="O2" s="29"/>
      <c r="P2" s="351"/>
      <c r="Q2" s="347"/>
    </row>
    <row r="3" spans="11:18" ht="31.5" customHeight="1">
      <c r="K3" s="349"/>
      <c r="L3" s="354" t="s">
        <v>391</v>
      </c>
      <c r="M3" s="355" t="e">
        <f>#REF!</f>
        <v>#REF!</v>
      </c>
      <c r="N3" s="355"/>
      <c r="O3" s="355"/>
      <c r="P3" s="352"/>
      <c r="Q3" s="348"/>
      <c r="R3" s="345"/>
    </row>
    <row r="4" spans="11:18" ht="30" customHeight="1">
      <c r="K4" s="349"/>
      <c r="L4" s="356" t="s">
        <v>376</v>
      </c>
      <c r="M4" s="357" t="e">
        <f>#REF!</f>
        <v>#REF!</v>
      </c>
      <c r="N4" s="355"/>
      <c r="O4" s="355"/>
      <c r="P4" s="352"/>
      <c r="Q4" s="348"/>
      <c r="R4" s="345"/>
    </row>
    <row r="5" spans="11:18" ht="31.5" customHeight="1">
      <c r="K5" s="349"/>
      <c r="L5" s="356" t="s">
        <v>377</v>
      </c>
      <c r="M5" s="357" t="e">
        <f>#REF!</f>
        <v>#REF!</v>
      </c>
      <c r="N5" s="355"/>
      <c r="O5" s="355"/>
      <c r="P5" s="352"/>
      <c r="Q5" s="348"/>
      <c r="R5" s="345"/>
    </row>
    <row r="6" spans="11:18" ht="27" customHeight="1">
      <c r="K6" s="349"/>
      <c r="L6" s="354" t="s">
        <v>378</v>
      </c>
      <c r="M6" s="355" t="e">
        <f>#REF!</f>
        <v>#REF!</v>
      </c>
      <c r="N6" s="355"/>
      <c r="O6" s="355"/>
      <c r="P6" s="352"/>
      <c r="Q6" s="348"/>
      <c r="R6" s="345"/>
    </row>
    <row r="7" spans="11:18" s="342" customFormat="1" ht="30" customHeight="1">
      <c r="K7" s="350"/>
      <c r="L7" s="358" t="s">
        <v>393</v>
      </c>
      <c r="M7" s="355" t="e">
        <f>#REF!</f>
        <v>#REF!</v>
      </c>
      <c r="N7" s="355"/>
      <c r="O7" s="355"/>
      <c r="P7" s="352"/>
      <c r="Q7" s="348"/>
      <c r="R7" s="345"/>
    </row>
    <row r="8" spans="11:18" ht="30.75" customHeight="1">
      <c r="K8" s="349"/>
      <c r="L8" s="359" t="s">
        <v>392</v>
      </c>
      <c r="M8" s="360">
        <f>'[7]M6 Tong hop Viec CHV '!$C$12</f>
        <v>1489</v>
      </c>
      <c r="N8" s="355"/>
      <c r="O8" s="355"/>
      <c r="P8" s="352"/>
      <c r="Q8" s="348"/>
      <c r="R8" s="345"/>
    </row>
    <row r="9" spans="11:18" ht="33" customHeight="1">
      <c r="K9" s="349"/>
      <c r="L9" s="367" t="s">
        <v>395</v>
      </c>
      <c r="M9" s="368" t="e">
        <f>(M7-M8)/M8</f>
        <v>#REF!</v>
      </c>
      <c r="N9" s="355"/>
      <c r="O9" s="355"/>
      <c r="P9" s="352"/>
      <c r="Q9" s="348"/>
      <c r="R9" s="345"/>
    </row>
    <row r="10" spans="11:18" ht="33" customHeight="1">
      <c r="K10" s="349"/>
      <c r="L10" s="354" t="s">
        <v>394</v>
      </c>
      <c r="M10" s="355" t="e">
        <f>#REF!</f>
        <v>#REF!</v>
      </c>
      <c r="N10" s="355" t="s">
        <v>379</v>
      </c>
      <c r="O10" s="361" t="e">
        <f>M10/M7</f>
        <v>#REF!</v>
      </c>
      <c r="P10" s="352"/>
      <c r="Q10" s="348"/>
      <c r="R10" s="345"/>
    </row>
    <row r="11" spans="11:18" ht="22.5" customHeight="1">
      <c r="K11" s="349"/>
      <c r="L11" s="354" t="s">
        <v>396</v>
      </c>
      <c r="M11" s="355" t="e">
        <f>#REF!</f>
        <v>#REF!</v>
      </c>
      <c r="N11" s="355" t="s">
        <v>379</v>
      </c>
      <c r="O11" s="361" t="e">
        <f>M11/M7</f>
        <v>#REF!</v>
      </c>
      <c r="P11" s="352"/>
      <c r="Q11" s="348"/>
      <c r="R11" s="345"/>
    </row>
    <row r="12" spans="11:18" ht="34.5" customHeight="1">
      <c r="K12" s="349"/>
      <c r="L12" s="354" t="s">
        <v>397</v>
      </c>
      <c r="M12" s="355" t="e">
        <f>#REF!+#REF!</f>
        <v>#REF!</v>
      </c>
      <c r="N12" s="354"/>
      <c r="O12" s="354"/>
      <c r="P12" s="346"/>
      <c r="R12" s="346"/>
    </row>
    <row r="13" spans="11:18" ht="33.75" customHeight="1">
      <c r="K13" s="349"/>
      <c r="L13" s="354" t="s">
        <v>398</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399</v>
      </c>
      <c r="M16" s="360">
        <f>'[7]M6 Tong hop Viec CHV '!$H$12+'[7]M6 Tong hop Viec CHV '!$I$12+'[7]M6 Tong hop Viec CHV '!$K$12</f>
        <v>749</v>
      </c>
      <c r="N16" s="355"/>
      <c r="O16" s="355"/>
      <c r="P16" s="352"/>
      <c r="R16" s="346"/>
    </row>
    <row r="17" spans="11:18" ht="24.75" customHeight="1">
      <c r="K17" s="349"/>
      <c r="L17" s="367" t="s">
        <v>400</v>
      </c>
      <c r="M17" s="362">
        <f>M16/M8</f>
        <v>0.5030221625251847</v>
      </c>
      <c r="N17" s="355"/>
      <c r="O17" s="355"/>
      <c r="P17" s="352"/>
      <c r="R17" s="346"/>
    </row>
    <row r="18" spans="11:18" ht="26.25" customHeight="1">
      <c r="K18" s="349"/>
      <c r="L18" s="367" t="s">
        <v>380</v>
      </c>
      <c r="M18" s="368" t="e">
        <f>M13-M17</f>
        <v>#REF!</v>
      </c>
      <c r="N18" s="355"/>
      <c r="O18" s="355"/>
      <c r="P18" s="352"/>
      <c r="R18" s="346"/>
    </row>
    <row r="19" spans="11:18" ht="24.75" customHeight="1">
      <c r="K19" s="349"/>
      <c r="L19" s="354" t="s">
        <v>401</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402</v>
      </c>
      <c r="M26" s="361" t="e">
        <f>M19/#REF!</f>
        <v>#REF!</v>
      </c>
      <c r="N26" s="355"/>
      <c r="O26" s="355"/>
      <c r="P26" s="352"/>
      <c r="R26" s="346"/>
    </row>
    <row r="27" spans="11:18" ht="24.75" customHeight="1">
      <c r="K27" s="349"/>
      <c r="L27" s="359" t="s">
        <v>403</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404</v>
      </c>
      <c r="M30" s="361" t="e">
        <f>M26-M27</f>
        <v>#REF!</v>
      </c>
      <c r="N30" s="355"/>
      <c r="O30" s="355"/>
      <c r="P30" s="352"/>
      <c r="R30" s="346"/>
    </row>
    <row r="31" spans="11:18" ht="24.75" customHeight="1">
      <c r="K31" s="349"/>
      <c r="L31" s="354" t="s">
        <v>405</v>
      </c>
      <c r="M31" s="355" t="e">
        <f>#REF!</f>
        <v>#REF!</v>
      </c>
      <c r="N31" s="355"/>
      <c r="O31" s="355"/>
      <c r="P31" s="352"/>
      <c r="R31" s="346"/>
    </row>
    <row r="32" spans="11:18" ht="24.75" customHeight="1">
      <c r="K32" s="349"/>
      <c r="L32" s="359" t="s">
        <v>406</v>
      </c>
      <c r="M32" s="360">
        <f>'[7]M6 Tong hop Viec CHV '!$R$12</f>
        <v>719</v>
      </c>
      <c r="N32" s="355"/>
      <c r="O32" s="355"/>
      <c r="P32" s="352"/>
      <c r="R32" s="346"/>
    </row>
    <row r="33" spans="11:18" ht="24.75" customHeight="1">
      <c r="K33" s="349"/>
      <c r="L33" s="367" t="s">
        <v>407</v>
      </c>
      <c r="M33" s="369" t="e">
        <f>M31-M32</f>
        <v>#REF!</v>
      </c>
      <c r="N33" s="369" t="s">
        <v>381</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383</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408</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377</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409</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410</v>
      </c>
      <c r="M50" s="355" t="e">
        <f>#REF!</f>
        <v>#REF!</v>
      </c>
      <c r="N50" s="355"/>
      <c r="O50" s="355"/>
      <c r="P50" s="346"/>
      <c r="R50" s="346"/>
    </row>
    <row r="51" spans="11:18" ht="24.75" customHeight="1">
      <c r="K51" s="349"/>
      <c r="L51" s="364" t="s">
        <v>411</v>
      </c>
      <c r="M51" s="360">
        <f>'[7]M7 Thop tien CHV'!$C$12</f>
        <v>54227822.442</v>
      </c>
      <c r="N51" s="355"/>
      <c r="O51" s="355"/>
      <c r="P51" s="346"/>
      <c r="R51" s="346"/>
    </row>
    <row r="52" spans="11:18" ht="24.75" customHeight="1">
      <c r="K52" s="349"/>
      <c r="L52" s="377" t="s">
        <v>384</v>
      </c>
      <c r="M52" s="369" t="e">
        <f>M50-M51</f>
        <v>#REF!</v>
      </c>
      <c r="N52" s="355"/>
      <c r="O52" s="355"/>
      <c r="P52" s="346"/>
      <c r="R52" s="346"/>
    </row>
    <row r="53" spans="11:18" ht="24.75" customHeight="1">
      <c r="K53" s="349"/>
      <c r="L53" s="377" t="s">
        <v>385</v>
      </c>
      <c r="M53" s="368" t="e">
        <f>(M52/M51)</f>
        <v>#REF!</v>
      </c>
      <c r="N53" s="355"/>
      <c r="O53" s="355"/>
      <c r="P53" s="346"/>
      <c r="R53" s="346"/>
    </row>
    <row r="54" spans="11:18" ht="24.75" customHeight="1">
      <c r="K54" s="349"/>
      <c r="L54" s="363" t="s">
        <v>412</v>
      </c>
      <c r="M54" s="355" t="e">
        <f>#REF!</f>
        <v>#REF!</v>
      </c>
      <c r="N54" s="355" t="s">
        <v>386</v>
      </c>
      <c r="O54" s="361" t="e">
        <f>#REF!/#REF!</f>
        <v>#REF!</v>
      </c>
      <c r="P54" s="346"/>
      <c r="R54" s="346"/>
    </row>
    <row r="55" spans="11:18" ht="24.75" customHeight="1">
      <c r="K55" s="349"/>
      <c r="L55" s="363" t="s">
        <v>413</v>
      </c>
      <c r="M55" s="355" t="e">
        <f>#REF!</f>
        <v>#REF!</v>
      </c>
      <c r="N55" s="355" t="s">
        <v>386</v>
      </c>
      <c r="O55" s="361" t="e">
        <f>#REF!/#REF!</f>
        <v>#REF!</v>
      </c>
      <c r="P55" s="346"/>
      <c r="R55" s="346"/>
    </row>
    <row r="56" spans="11:18" ht="24.75" customHeight="1">
      <c r="K56" s="349"/>
      <c r="L56" s="363" t="s">
        <v>414</v>
      </c>
      <c r="M56" s="355" t="e">
        <f>#REF!+#REF!+#REF!</f>
        <v>#REF!</v>
      </c>
      <c r="N56" s="355" t="s">
        <v>386</v>
      </c>
      <c r="O56" s="361" t="e">
        <f>M56/#REF!</f>
        <v>#REF!</v>
      </c>
      <c r="P56" s="346"/>
      <c r="R56" s="346"/>
    </row>
    <row r="57" spans="11:18" ht="24.75" customHeight="1">
      <c r="K57" s="349"/>
      <c r="L57" s="364" t="s">
        <v>415</v>
      </c>
      <c r="M57" s="360">
        <f>'[7]M7 Thop tien CHV'!$H$12+'[7]M7 Thop tien CHV'!$I$12+'[7]M7 Thop tien CHV'!$K$12</f>
        <v>2217726.5</v>
      </c>
      <c r="N57" s="360" t="s">
        <v>386</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416</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417</v>
      </c>
      <c r="M63" s="355" t="e">
        <f>#REF!</f>
        <v>#REF!</v>
      </c>
      <c r="N63" s="355" t="s">
        <v>387</v>
      </c>
      <c r="O63" s="361" t="e">
        <f>#REF!/#REF!</f>
        <v>#REF!</v>
      </c>
      <c r="P63" s="346"/>
      <c r="R63" s="346"/>
    </row>
    <row r="64" spans="11:16" ht="24.75" customHeight="1">
      <c r="K64" s="349"/>
      <c r="L64" s="364" t="s">
        <v>418</v>
      </c>
      <c r="M64" s="360">
        <f>'[7]M7 Thop tien CHV'!$H$12</f>
        <v>2212774.5</v>
      </c>
      <c r="N64" s="360" t="s">
        <v>388</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419</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420</v>
      </c>
      <c r="M72" s="355" t="e">
        <f>#REF!</f>
        <v>#REF!</v>
      </c>
      <c r="N72" s="355"/>
      <c r="O72" s="355"/>
      <c r="P72" s="346"/>
    </row>
    <row r="73" spans="11:16" ht="24.75" customHeight="1">
      <c r="K73" s="349"/>
      <c r="L73" s="364" t="s">
        <v>421</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389</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390</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A11" sqref="A11:B11"/>
    </sheetView>
  </sheetViews>
  <sheetFormatPr defaultColWidth="9.00390625" defaultRowHeight="15.75"/>
  <cols>
    <col min="1" max="1" width="23.50390625" style="0" customWidth="1"/>
    <col min="2" max="2" width="66.125" style="0" customWidth="1"/>
  </cols>
  <sheetData>
    <row r="2" spans="1:2" ht="62.25" customHeight="1">
      <c r="A2" s="811" t="s">
        <v>430</v>
      </c>
      <c r="B2" s="811"/>
    </row>
    <row r="3" spans="1:2" ht="22.5" customHeight="1">
      <c r="A3" s="383" t="s">
        <v>423</v>
      </c>
      <c r="B3" s="393" t="s">
        <v>561</v>
      </c>
    </row>
    <row r="4" spans="1:2" ht="22.5" customHeight="1">
      <c r="A4" s="383" t="s">
        <v>422</v>
      </c>
      <c r="B4" s="384" t="s">
        <v>432</v>
      </c>
    </row>
    <row r="5" spans="1:2" ht="22.5" customHeight="1">
      <c r="A5" s="383" t="s">
        <v>424</v>
      </c>
      <c r="B5" s="391" t="s">
        <v>433</v>
      </c>
    </row>
    <row r="6" spans="1:2" ht="22.5" customHeight="1">
      <c r="A6" s="383" t="s">
        <v>425</v>
      </c>
      <c r="B6" s="391" t="s">
        <v>434</v>
      </c>
    </row>
    <row r="7" spans="1:2" ht="22.5" customHeight="1">
      <c r="A7" s="383" t="s">
        <v>426</v>
      </c>
      <c r="B7" s="391" t="s">
        <v>435</v>
      </c>
    </row>
    <row r="8" spans="1:2" ht="15.75">
      <c r="A8" s="385" t="s">
        <v>427</v>
      </c>
      <c r="B8" s="392" t="s">
        <v>562</v>
      </c>
    </row>
    <row r="10" spans="1:2" ht="62.25" customHeight="1">
      <c r="A10" s="812" t="s">
        <v>431</v>
      </c>
      <c r="B10" s="812"/>
    </row>
    <row r="11" spans="1:2" ht="15.75">
      <c r="A11" s="813"/>
      <c r="B11" s="813"/>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S34"/>
  <sheetViews>
    <sheetView view="pageBreakPreview" zoomScale="80" zoomScaleNormal="80" zoomScaleSheetLayoutView="80" zoomScalePageLayoutView="0" workbookViewId="0" topLeftCell="A1">
      <selection activeCell="E4" sqref="E4:O4"/>
    </sheetView>
  </sheetViews>
  <sheetFormatPr defaultColWidth="9.00390625" defaultRowHeight="15.75"/>
  <cols>
    <col min="1" max="1" width="4.75390625" style="0" customWidth="1"/>
    <col min="2" max="2" width="16.375" style="0" customWidth="1"/>
    <col min="3" max="3" width="6.125" style="0" customWidth="1"/>
    <col min="4" max="4" width="5.75390625" style="0" customWidth="1"/>
    <col min="5" max="5" width="5.50390625" style="0" customWidth="1"/>
    <col min="6" max="6" width="6.25390625" style="0" customWidth="1"/>
    <col min="7" max="7" width="6.00390625" style="0" customWidth="1"/>
    <col min="8" max="8" width="7.375" style="0" customWidth="1"/>
    <col min="9" max="9" width="6.50390625" style="0" customWidth="1"/>
    <col min="10" max="10" width="6.625" style="0" customWidth="1"/>
    <col min="11" max="11" width="5.00390625" style="0" customWidth="1"/>
    <col min="12" max="12" width="6.125" style="0" customWidth="1"/>
    <col min="13" max="13" width="6.625" style="0" customWidth="1"/>
    <col min="14" max="14" width="5.875" style="0" customWidth="1"/>
    <col min="15" max="15" width="6.625" style="0" customWidth="1"/>
    <col min="16" max="16" width="6.125" style="0" customWidth="1"/>
    <col min="17" max="17" width="6.75390625" style="0" customWidth="1"/>
    <col min="18" max="18" width="6.50390625" style="0" customWidth="1"/>
    <col min="19" max="19" width="6.375" style="0" customWidth="1"/>
  </cols>
  <sheetData>
    <row r="1" spans="1:19" ht="15.75">
      <c r="A1" s="395"/>
      <c r="B1" s="395"/>
      <c r="C1" s="395"/>
      <c r="D1" s="395"/>
      <c r="E1" s="395"/>
      <c r="F1" s="395"/>
      <c r="G1" s="395"/>
      <c r="H1" s="395"/>
      <c r="I1" s="395"/>
      <c r="J1" s="395"/>
      <c r="K1" s="395"/>
      <c r="L1" s="395"/>
      <c r="M1" s="395"/>
      <c r="N1" s="395"/>
      <c r="O1" s="395"/>
      <c r="P1" s="395"/>
      <c r="Q1" s="395"/>
      <c r="R1" s="395"/>
      <c r="S1" s="395"/>
    </row>
    <row r="2" spans="1:19" ht="16.5">
      <c r="A2" s="396" t="s">
        <v>557</v>
      </c>
      <c r="B2" s="396"/>
      <c r="C2" s="396"/>
      <c r="D2" s="395"/>
      <c r="E2" s="817" t="s">
        <v>66</v>
      </c>
      <c r="F2" s="817"/>
      <c r="G2" s="817"/>
      <c r="H2" s="817"/>
      <c r="I2" s="817"/>
      <c r="J2" s="817"/>
      <c r="K2" s="817"/>
      <c r="L2" s="817"/>
      <c r="M2" s="817"/>
      <c r="N2" s="817"/>
      <c r="O2" s="817"/>
      <c r="P2" s="818" t="s">
        <v>428</v>
      </c>
      <c r="Q2" s="818"/>
      <c r="R2" s="818"/>
      <c r="S2" s="818"/>
    </row>
    <row r="3" spans="1:19" ht="16.5">
      <c r="A3" s="819" t="s">
        <v>244</v>
      </c>
      <c r="B3" s="819"/>
      <c r="C3" s="819"/>
      <c r="D3" s="819"/>
      <c r="E3" s="820" t="s">
        <v>34</v>
      </c>
      <c r="F3" s="820"/>
      <c r="G3" s="820"/>
      <c r="H3" s="820"/>
      <c r="I3" s="820"/>
      <c r="J3" s="820"/>
      <c r="K3" s="820"/>
      <c r="L3" s="820"/>
      <c r="M3" s="820"/>
      <c r="N3" s="820"/>
      <c r="O3" s="820"/>
      <c r="P3" s="821" t="str">
        <f>'Thong tin'!B4</f>
        <v>CTHADS TRÀ VINH</v>
      </c>
      <c r="Q3" s="821"/>
      <c r="R3" s="821"/>
      <c r="S3" s="821"/>
    </row>
    <row r="4" spans="1:19" ht="17.25">
      <c r="A4" s="819" t="s">
        <v>245</v>
      </c>
      <c r="B4" s="819"/>
      <c r="C4" s="819"/>
      <c r="D4" s="819"/>
      <c r="E4" s="927" t="str">
        <f>'Thong tin'!B3</f>
        <v>07 tháng / năm 2016</v>
      </c>
      <c r="F4" s="927"/>
      <c r="G4" s="927"/>
      <c r="H4" s="927"/>
      <c r="I4" s="927"/>
      <c r="J4" s="927"/>
      <c r="K4" s="927"/>
      <c r="L4" s="927"/>
      <c r="M4" s="927"/>
      <c r="N4" s="927"/>
      <c r="O4" s="927"/>
      <c r="P4" s="818" t="s">
        <v>446</v>
      </c>
      <c r="Q4" s="818"/>
      <c r="R4" s="818"/>
      <c r="S4" s="818"/>
    </row>
    <row r="5" spans="1:19" ht="15.75">
      <c r="A5" s="396" t="s">
        <v>555</v>
      </c>
      <c r="B5" s="396"/>
      <c r="C5" s="396"/>
      <c r="D5" s="396"/>
      <c r="E5" s="396"/>
      <c r="F5" s="396"/>
      <c r="G5" s="396"/>
      <c r="H5" s="396"/>
      <c r="I5" s="396"/>
      <c r="J5" s="396"/>
      <c r="K5" s="396"/>
      <c r="L5" s="396"/>
      <c r="M5" s="396"/>
      <c r="N5" s="443"/>
      <c r="O5" s="443"/>
      <c r="P5" s="821" t="s">
        <v>554</v>
      </c>
      <c r="Q5" s="821"/>
      <c r="R5" s="821"/>
      <c r="S5" s="821"/>
    </row>
    <row r="6" spans="1:19" ht="15.75">
      <c r="A6" s="395"/>
      <c r="B6" s="442"/>
      <c r="C6" s="442"/>
      <c r="D6" s="395"/>
      <c r="E6" s="395"/>
      <c r="F6" s="395"/>
      <c r="G6" s="395"/>
      <c r="H6" s="395"/>
      <c r="I6" s="395"/>
      <c r="J6" s="395"/>
      <c r="K6" s="395"/>
      <c r="L6" s="395"/>
      <c r="M6" s="395"/>
      <c r="N6" s="395"/>
      <c r="O6" s="395"/>
      <c r="P6" s="823" t="s">
        <v>8</v>
      </c>
      <c r="Q6" s="823"/>
      <c r="R6" s="823"/>
      <c r="S6" s="823"/>
    </row>
    <row r="7" spans="1:19" ht="15.75">
      <c r="A7" s="824" t="s">
        <v>57</v>
      </c>
      <c r="B7" s="825"/>
      <c r="C7" s="830" t="s">
        <v>125</v>
      </c>
      <c r="D7" s="831"/>
      <c r="E7" s="832"/>
      <c r="F7" s="833" t="s">
        <v>101</v>
      </c>
      <c r="G7" s="836" t="s">
        <v>126</v>
      </c>
      <c r="H7" s="837" t="s">
        <v>102</v>
      </c>
      <c r="I7" s="838"/>
      <c r="J7" s="838"/>
      <c r="K7" s="838"/>
      <c r="L7" s="838"/>
      <c r="M7" s="838"/>
      <c r="N7" s="838"/>
      <c r="O7" s="838"/>
      <c r="P7" s="838"/>
      <c r="Q7" s="839"/>
      <c r="R7" s="814" t="s">
        <v>249</v>
      </c>
      <c r="S7" s="822" t="s">
        <v>553</v>
      </c>
    </row>
    <row r="8" spans="1:19" ht="15.75">
      <c r="A8" s="826"/>
      <c r="B8" s="827"/>
      <c r="C8" s="814" t="s">
        <v>42</v>
      </c>
      <c r="D8" s="843" t="s">
        <v>7</v>
      </c>
      <c r="E8" s="844"/>
      <c r="F8" s="834"/>
      <c r="G8" s="815"/>
      <c r="H8" s="836" t="s">
        <v>31</v>
      </c>
      <c r="I8" s="843" t="s">
        <v>103</v>
      </c>
      <c r="J8" s="846"/>
      <c r="K8" s="846"/>
      <c r="L8" s="846"/>
      <c r="M8" s="846"/>
      <c r="N8" s="846"/>
      <c r="O8" s="846"/>
      <c r="P8" s="847"/>
      <c r="Q8" s="844" t="s">
        <v>127</v>
      </c>
      <c r="R8" s="815"/>
      <c r="S8" s="840"/>
    </row>
    <row r="9" spans="1:19" ht="15.75">
      <c r="A9" s="826"/>
      <c r="B9" s="827"/>
      <c r="C9" s="815"/>
      <c r="D9" s="835"/>
      <c r="E9" s="845"/>
      <c r="F9" s="834"/>
      <c r="G9" s="815"/>
      <c r="H9" s="815"/>
      <c r="I9" s="836" t="s">
        <v>31</v>
      </c>
      <c r="J9" s="849" t="s">
        <v>7</v>
      </c>
      <c r="K9" s="850"/>
      <c r="L9" s="850"/>
      <c r="M9" s="850"/>
      <c r="N9" s="850"/>
      <c r="O9" s="850"/>
      <c r="P9" s="851"/>
      <c r="Q9" s="848"/>
      <c r="R9" s="815"/>
      <c r="S9" s="840"/>
    </row>
    <row r="10" spans="1:19" ht="15.75">
      <c r="A10" s="826"/>
      <c r="B10" s="827"/>
      <c r="C10" s="815"/>
      <c r="D10" s="814" t="s">
        <v>128</v>
      </c>
      <c r="E10" s="814" t="s">
        <v>129</v>
      </c>
      <c r="F10" s="834"/>
      <c r="G10" s="815"/>
      <c r="H10" s="815"/>
      <c r="I10" s="815"/>
      <c r="J10" s="851" t="s">
        <v>130</v>
      </c>
      <c r="K10" s="822" t="s">
        <v>131</v>
      </c>
      <c r="L10" s="840" t="s">
        <v>105</v>
      </c>
      <c r="M10" s="836" t="s">
        <v>132</v>
      </c>
      <c r="N10" s="836" t="s">
        <v>108</v>
      </c>
      <c r="O10" s="836" t="s">
        <v>250</v>
      </c>
      <c r="P10" s="836" t="s">
        <v>111</v>
      </c>
      <c r="Q10" s="848"/>
      <c r="R10" s="815"/>
      <c r="S10" s="840"/>
    </row>
    <row r="11" spans="1:19" ht="15.75">
      <c r="A11" s="828"/>
      <c r="B11" s="829"/>
      <c r="C11" s="816"/>
      <c r="D11" s="816"/>
      <c r="E11" s="816"/>
      <c r="F11" s="835"/>
      <c r="G11" s="816"/>
      <c r="H11" s="816"/>
      <c r="I11" s="816"/>
      <c r="J11" s="851"/>
      <c r="K11" s="822"/>
      <c r="L11" s="840"/>
      <c r="M11" s="816"/>
      <c r="N11" s="816" t="s">
        <v>108</v>
      </c>
      <c r="O11" s="816" t="s">
        <v>250</v>
      </c>
      <c r="P11" s="816" t="s">
        <v>111</v>
      </c>
      <c r="Q11" s="845"/>
      <c r="R11" s="816"/>
      <c r="S11" s="840"/>
    </row>
    <row r="12" spans="1:19" ht="15.75">
      <c r="A12" s="841" t="s">
        <v>6</v>
      </c>
      <c r="B12" s="842"/>
      <c r="C12" s="507">
        <v>1</v>
      </c>
      <c r="D12" s="507">
        <v>2</v>
      </c>
      <c r="E12" s="507">
        <v>3</v>
      </c>
      <c r="F12" s="507">
        <v>4</v>
      </c>
      <c r="G12" s="507">
        <v>5</v>
      </c>
      <c r="H12" s="507">
        <v>6</v>
      </c>
      <c r="I12" s="507">
        <v>7</v>
      </c>
      <c r="J12" s="507">
        <v>8</v>
      </c>
      <c r="K12" s="507">
        <v>9</v>
      </c>
      <c r="L12" s="507">
        <v>10</v>
      </c>
      <c r="M12" s="507">
        <v>11</v>
      </c>
      <c r="N12" s="507">
        <v>12</v>
      </c>
      <c r="O12" s="507">
        <v>13</v>
      </c>
      <c r="P12" s="507">
        <v>14</v>
      </c>
      <c r="Q12" s="507">
        <v>15</v>
      </c>
      <c r="R12" s="507">
        <v>16</v>
      </c>
      <c r="S12" s="507">
        <v>17</v>
      </c>
    </row>
    <row r="13" spans="1:19" ht="15.75">
      <c r="A13" s="830" t="s">
        <v>30</v>
      </c>
      <c r="B13" s="858"/>
      <c r="C13" s="453">
        <f aca="true" t="shared" si="0" ref="C13:R13">+C14+C15</f>
        <v>11636</v>
      </c>
      <c r="D13" s="453">
        <f t="shared" si="0"/>
        <v>4965</v>
      </c>
      <c r="E13" s="453">
        <f t="shared" si="0"/>
        <v>6671</v>
      </c>
      <c r="F13" s="453">
        <f t="shared" si="0"/>
        <v>123</v>
      </c>
      <c r="G13" s="453">
        <f t="shared" si="0"/>
        <v>0</v>
      </c>
      <c r="H13" s="453">
        <f t="shared" si="0"/>
        <v>11513</v>
      </c>
      <c r="I13" s="453">
        <f t="shared" si="0"/>
        <v>10475</v>
      </c>
      <c r="J13" s="453">
        <f t="shared" si="0"/>
        <v>4612</v>
      </c>
      <c r="K13" s="453">
        <f t="shared" si="0"/>
        <v>111</v>
      </c>
      <c r="L13" s="453">
        <f t="shared" si="0"/>
        <v>5225</v>
      </c>
      <c r="M13" s="453">
        <f t="shared" si="0"/>
        <v>259</v>
      </c>
      <c r="N13" s="453">
        <f t="shared" si="0"/>
        <v>4</v>
      </c>
      <c r="O13" s="453">
        <f t="shared" si="0"/>
        <v>0</v>
      </c>
      <c r="P13" s="453">
        <f t="shared" si="0"/>
        <v>264</v>
      </c>
      <c r="Q13" s="453">
        <f t="shared" si="0"/>
        <v>1038</v>
      </c>
      <c r="R13" s="453">
        <f t="shared" si="0"/>
        <v>6790</v>
      </c>
      <c r="S13" s="437">
        <f aca="true" t="shared" si="1" ref="S13:S24">(((J13+K13))/I13)*100</f>
        <v>45.088305489260144</v>
      </c>
    </row>
    <row r="14" spans="1:19" ht="15.75">
      <c r="A14" s="508" t="s">
        <v>0</v>
      </c>
      <c r="B14" s="441" t="s">
        <v>445</v>
      </c>
      <c r="C14" s="453">
        <f>'06'!C12</f>
        <v>316</v>
      </c>
      <c r="D14" s="453">
        <f>'06'!D12</f>
        <v>202</v>
      </c>
      <c r="E14" s="453">
        <f>'06'!E12</f>
        <v>114</v>
      </c>
      <c r="F14" s="453">
        <f>'06'!F12</f>
        <v>1</v>
      </c>
      <c r="G14" s="453">
        <f>'06'!G12</f>
        <v>0</v>
      </c>
      <c r="H14" s="453">
        <f>'06'!H12</f>
        <v>315</v>
      </c>
      <c r="I14" s="453">
        <f>'06'!I12</f>
        <v>279</v>
      </c>
      <c r="J14" s="453">
        <f>'06'!J12</f>
        <v>92</v>
      </c>
      <c r="K14" s="453">
        <f>'06'!K12</f>
        <v>1</v>
      </c>
      <c r="L14" s="453">
        <f>'06'!L12</f>
        <v>138</v>
      </c>
      <c r="M14" s="453">
        <f>'06'!M12</f>
        <v>10</v>
      </c>
      <c r="N14" s="453">
        <f>'06'!N12</f>
        <v>1</v>
      </c>
      <c r="O14" s="453">
        <f>'06'!O12</f>
        <v>0</v>
      </c>
      <c r="P14" s="453">
        <f>'06'!P12</f>
        <v>37</v>
      </c>
      <c r="Q14" s="453">
        <f>'06'!Q12</f>
        <v>36</v>
      </c>
      <c r="R14" s="453">
        <f>'06'!R12</f>
        <v>222</v>
      </c>
      <c r="S14" s="437">
        <f t="shared" si="1"/>
        <v>33.33333333333333</v>
      </c>
    </row>
    <row r="15" spans="1:19" ht="15.75">
      <c r="A15" s="508" t="s">
        <v>1</v>
      </c>
      <c r="B15" s="509" t="s">
        <v>17</v>
      </c>
      <c r="C15" s="453">
        <f aca="true" t="shared" si="2" ref="C15:R15">SUM(C16:C24)</f>
        <v>11320</v>
      </c>
      <c r="D15" s="453">
        <f t="shared" si="2"/>
        <v>4763</v>
      </c>
      <c r="E15" s="453">
        <f t="shared" si="2"/>
        <v>6557</v>
      </c>
      <c r="F15" s="453">
        <f t="shared" si="2"/>
        <v>122</v>
      </c>
      <c r="G15" s="453">
        <f t="shared" si="2"/>
        <v>0</v>
      </c>
      <c r="H15" s="453">
        <f t="shared" si="2"/>
        <v>11198</v>
      </c>
      <c r="I15" s="453">
        <f t="shared" si="2"/>
        <v>10196</v>
      </c>
      <c r="J15" s="453">
        <f t="shared" si="2"/>
        <v>4520</v>
      </c>
      <c r="K15" s="453">
        <f t="shared" si="2"/>
        <v>110</v>
      </c>
      <c r="L15" s="453">
        <f t="shared" si="2"/>
        <v>5087</v>
      </c>
      <c r="M15" s="453">
        <f t="shared" si="2"/>
        <v>249</v>
      </c>
      <c r="N15" s="453">
        <f t="shared" si="2"/>
        <v>3</v>
      </c>
      <c r="O15" s="453">
        <f t="shared" si="2"/>
        <v>0</v>
      </c>
      <c r="P15" s="453">
        <f t="shared" si="2"/>
        <v>227</v>
      </c>
      <c r="Q15" s="453">
        <f t="shared" si="2"/>
        <v>1002</v>
      </c>
      <c r="R15" s="453">
        <f t="shared" si="2"/>
        <v>6568</v>
      </c>
      <c r="S15" s="437">
        <f t="shared" si="1"/>
        <v>45.40996469203609</v>
      </c>
    </row>
    <row r="16" spans="1:19" ht="15.75">
      <c r="A16" s="439" t="s">
        <v>43</v>
      </c>
      <c r="B16" s="438" t="s">
        <v>444</v>
      </c>
      <c r="C16" s="453">
        <f>'06'!C23</f>
        <v>1501</v>
      </c>
      <c r="D16" s="453">
        <f>'06'!D23</f>
        <v>760</v>
      </c>
      <c r="E16" s="453">
        <f>'06'!E23</f>
        <v>741</v>
      </c>
      <c r="F16" s="453">
        <f>'06'!F23</f>
        <v>28</v>
      </c>
      <c r="G16" s="453">
        <f>'06'!G23</f>
        <v>0</v>
      </c>
      <c r="H16" s="453">
        <f>'06'!H23</f>
        <v>1473</v>
      </c>
      <c r="I16" s="453">
        <f>'06'!I23</f>
        <v>1301</v>
      </c>
      <c r="J16" s="453">
        <f>'06'!J23</f>
        <v>526</v>
      </c>
      <c r="K16" s="453">
        <f>'06'!K23</f>
        <v>7</v>
      </c>
      <c r="L16" s="453">
        <f>'06'!L23</f>
        <v>671</v>
      </c>
      <c r="M16" s="453">
        <f>'06'!M23</f>
        <v>38</v>
      </c>
      <c r="N16" s="453">
        <f>'06'!N23</f>
        <v>0</v>
      </c>
      <c r="O16" s="453">
        <f>'06'!O23</f>
        <v>0</v>
      </c>
      <c r="P16" s="453">
        <f>'06'!P23</f>
        <v>59</v>
      </c>
      <c r="Q16" s="453">
        <f>'06'!Q23</f>
        <v>172</v>
      </c>
      <c r="R16" s="453">
        <f>'06'!R23</f>
        <v>940</v>
      </c>
      <c r="S16" s="437">
        <f t="shared" si="1"/>
        <v>40.968485780169104</v>
      </c>
    </row>
    <row r="17" spans="1:19" ht="15.75">
      <c r="A17" s="439" t="s">
        <v>44</v>
      </c>
      <c r="B17" s="440" t="s">
        <v>443</v>
      </c>
      <c r="C17" s="453">
        <f>'06'!C31</f>
        <v>983</v>
      </c>
      <c r="D17" s="453">
        <f>'06'!D31</f>
        <v>491</v>
      </c>
      <c r="E17" s="453">
        <f>'06'!E31</f>
        <v>492</v>
      </c>
      <c r="F17" s="453">
        <f>'06'!F31</f>
        <v>14</v>
      </c>
      <c r="G17" s="453">
        <f>'06'!G31</f>
        <v>0</v>
      </c>
      <c r="H17" s="453">
        <f>'06'!H31</f>
        <v>969</v>
      </c>
      <c r="I17" s="453">
        <f>'06'!I31</f>
        <v>912</v>
      </c>
      <c r="J17" s="453">
        <f>'06'!J31</f>
        <v>312</v>
      </c>
      <c r="K17" s="453">
        <f>'06'!K31</f>
        <v>7</v>
      </c>
      <c r="L17" s="453">
        <f>'06'!L31</f>
        <v>445</v>
      </c>
      <c r="M17" s="453">
        <f>'06'!M31</f>
        <v>32</v>
      </c>
      <c r="N17" s="453">
        <f>'06'!N31</f>
        <v>2</v>
      </c>
      <c r="O17" s="453">
        <f>'06'!O31</f>
        <v>0</v>
      </c>
      <c r="P17" s="453">
        <f>'06'!P31</f>
        <v>114</v>
      </c>
      <c r="Q17" s="453">
        <f>'06'!Q31</f>
        <v>57</v>
      </c>
      <c r="R17" s="453">
        <f>'06'!R31</f>
        <v>650</v>
      </c>
      <c r="S17" s="437">
        <f t="shared" si="1"/>
        <v>34.978070175438596</v>
      </c>
    </row>
    <row r="18" spans="1:19" ht="15.75">
      <c r="A18" s="439" t="s">
        <v>49</v>
      </c>
      <c r="B18" s="438" t="s">
        <v>442</v>
      </c>
      <c r="C18" s="453">
        <f>'06'!C37</f>
        <v>957</v>
      </c>
      <c r="D18" s="453">
        <f>'06'!D37</f>
        <v>407</v>
      </c>
      <c r="E18" s="453">
        <f>'06'!E37</f>
        <v>550</v>
      </c>
      <c r="F18" s="453">
        <f>'06'!F37</f>
        <v>10</v>
      </c>
      <c r="G18" s="453">
        <f>'06'!G37</f>
        <v>0</v>
      </c>
      <c r="H18" s="453">
        <f>'06'!H37</f>
        <v>947</v>
      </c>
      <c r="I18" s="453">
        <f>'06'!I37</f>
        <v>738</v>
      </c>
      <c r="J18" s="453">
        <f>'06'!J37</f>
        <v>419</v>
      </c>
      <c r="K18" s="453">
        <f>'06'!K37</f>
        <v>9</v>
      </c>
      <c r="L18" s="453">
        <f>'06'!L37</f>
        <v>299</v>
      </c>
      <c r="M18" s="453">
        <f>'06'!M37</f>
        <v>8</v>
      </c>
      <c r="N18" s="453">
        <f>'06'!N37</f>
        <v>0</v>
      </c>
      <c r="O18" s="453">
        <f>'06'!O37</f>
        <v>0</v>
      </c>
      <c r="P18" s="453">
        <f>'06'!P37</f>
        <v>3</v>
      </c>
      <c r="Q18" s="453">
        <f>'06'!Q37</f>
        <v>209</v>
      </c>
      <c r="R18" s="453">
        <f>'06'!R37</f>
        <v>519</v>
      </c>
      <c r="S18" s="437">
        <f t="shared" si="1"/>
        <v>57.994579945799465</v>
      </c>
    </row>
    <row r="19" spans="1:19" ht="15.75">
      <c r="A19" s="439" t="s">
        <v>58</v>
      </c>
      <c r="B19" s="438" t="s">
        <v>441</v>
      </c>
      <c r="C19" s="453">
        <f>'06'!C42</f>
        <v>775</v>
      </c>
      <c r="D19" s="453">
        <f>'06'!D42</f>
        <v>293</v>
      </c>
      <c r="E19" s="453">
        <f>'06'!E42</f>
        <v>482</v>
      </c>
      <c r="F19" s="453">
        <f>'06'!F42</f>
        <v>31</v>
      </c>
      <c r="G19" s="453">
        <f>'06'!G42</f>
        <v>0</v>
      </c>
      <c r="H19" s="453">
        <f>'06'!H42</f>
        <v>744</v>
      </c>
      <c r="I19" s="453">
        <f>'06'!I42</f>
        <v>659</v>
      </c>
      <c r="J19" s="453">
        <f>'06'!J42</f>
        <v>316</v>
      </c>
      <c r="K19" s="453">
        <f>'06'!K42</f>
        <v>19</v>
      </c>
      <c r="L19" s="453">
        <f>'06'!L42</f>
        <v>323</v>
      </c>
      <c r="M19" s="453">
        <f>'06'!M42</f>
        <v>1</v>
      </c>
      <c r="N19" s="453">
        <f>'06'!N42</f>
        <v>0</v>
      </c>
      <c r="O19" s="453">
        <f>'06'!O42</f>
        <v>0</v>
      </c>
      <c r="P19" s="453">
        <f>'06'!P42</f>
        <v>0</v>
      </c>
      <c r="Q19" s="453">
        <f>'06'!Q42</f>
        <v>85</v>
      </c>
      <c r="R19" s="453">
        <f>'06'!R42</f>
        <v>409</v>
      </c>
      <c r="S19" s="437">
        <f t="shared" si="1"/>
        <v>50.834597875569045</v>
      </c>
    </row>
    <row r="20" spans="1:19" ht="15.75">
      <c r="A20" s="439" t="s">
        <v>59</v>
      </c>
      <c r="B20" s="438" t="s">
        <v>440</v>
      </c>
      <c r="C20" s="453">
        <f>'06'!C47</f>
        <v>858</v>
      </c>
      <c r="D20" s="453">
        <f>'06'!D47</f>
        <v>325</v>
      </c>
      <c r="E20" s="453">
        <f>'06'!E47</f>
        <v>533</v>
      </c>
      <c r="F20" s="453">
        <f>'06'!F47</f>
        <v>7</v>
      </c>
      <c r="G20" s="453">
        <f>'06'!G47</f>
        <v>0</v>
      </c>
      <c r="H20" s="453">
        <f>'06'!H47</f>
        <v>851</v>
      </c>
      <c r="I20" s="453">
        <f>'06'!I47</f>
        <v>727</v>
      </c>
      <c r="J20" s="453">
        <f>'06'!J47</f>
        <v>418</v>
      </c>
      <c r="K20" s="453">
        <f>'06'!K47</f>
        <v>14</v>
      </c>
      <c r="L20" s="453">
        <f>'06'!L47</f>
        <v>287</v>
      </c>
      <c r="M20" s="453">
        <f>'06'!M47</f>
        <v>8</v>
      </c>
      <c r="N20" s="453">
        <f>'06'!N47</f>
        <v>0</v>
      </c>
      <c r="O20" s="453">
        <f>'06'!O47</f>
        <v>0</v>
      </c>
      <c r="P20" s="453">
        <f>'06'!P47</f>
        <v>0</v>
      </c>
      <c r="Q20" s="453">
        <f>'06'!Q47</f>
        <v>124</v>
      </c>
      <c r="R20" s="453">
        <f>'06'!R47</f>
        <v>419</v>
      </c>
      <c r="S20" s="437">
        <f t="shared" si="1"/>
        <v>59.422283356258596</v>
      </c>
    </row>
    <row r="21" spans="1:19" ht="15.75">
      <c r="A21" s="439" t="s">
        <v>60</v>
      </c>
      <c r="B21" s="438" t="s">
        <v>439</v>
      </c>
      <c r="C21" s="453">
        <f>'06'!C53</f>
        <v>1357</v>
      </c>
      <c r="D21" s="453">
        <f>'06'!D53</f>
        <v>675</v>
      </c>
      <c r="E21" s="453">
        <f>'06'!E53</f>
        <v>682</v>
      </c>
      <c r="F21" s="453">
        <f>'06'!F53</f>
        <v>5</v>
      </c>
      <c r="G21" s="453">
        <f>'06'!G53</f>
        <v>0</v>
      </c>
      <c r="H21" s="453">
        <f>'06'!H53</f>
        <v>1352</v>
      </c>
      <c r="I21" s="453">
        <f>'06'!I53</f>
        <v>1251</v>
      </c>
      <c r="J21" s="453">
        <f>'06'!J53</f>
        <v>424</v>
      </c>
      <c r="K21" s="453">
        <f>'06'!K53</f>
        <v>37</v>
      </c>
      <c r="L21" s="453">
        <f>'06'!L53</f>
        <v>790</v>
      </c>
      <c r="M21" s="453">
        <f>'06'!M53</f>
        <v>0</v>
      </c>
      <c r="N21" s="453">
        <f>'06'!N53</f>
        <v>0</v>
      </c>
      <c r="O21" s="453">
        <f>'06'!O53</f>
        <v>0</v>
      </c>
      <c r="P21" s="453">
        <f>'06'!P53</f>
        <v>0</v>
      </c>
      <c r="Q21" s="453">
        <f>'06'!Q53</f>
        <v>101</v>
      </c>
      <c r="R21" s="453">
        <f>'06'!R53</f>
        <v>891</v>
      </c>
      <c r="S21" s="437">
        <f t="shared" si="1"/>
        <v>36.85051958433254</v>
      </c>
    </row>
    <row r="22" spans="1:19" ht="15.75">
      <c r="A22" s="439" t="s">
        <v>61</v>
      </c>
      <c r="B22" s="438" t="s">
        <v>438</v>
      </c>
      <c r="C22" s="453">
        <f>'06'!C59</f>
        <v>1474</v>
      </c>
      <c r="D22" s="453">
        <f>'06'!D59</f>
        <v>748</v>
      </c>
      <c r="E22" s="453">
        <f>'06'!E59</f>
        <v>726</v>
      </c>
      <c r="F22" s="453">
        <f>'06'!F59</f>
        <v>12</v>
      </c>
      <c r="G22" s="453">
        <f>'06'!G59</f>
        <v>0</v>
      </c>
      <c r="H22" s="453">
        <f>'06'!H59</f>
        <v>1462</v>
      </c>
      <c r="I22" s="453">
        <f>'06'!I59</f>
        <v>1365</v>
      </c>
      <c r="J22" s="453">
        <f>'06'!J59</f>
        <v>560</v>
      </c>
      <c r="K22" s="453">
        <f>'06'!K59</f>
        <v>1</v>
      </c>
      <c r="L22" s="453">
        <f>'06'!L59</f>
        <v>628</v>
      </c>
      <c r="M22" s="453">
        <f>'06'!M59</f>
        <v>149</v>
      </c>
      <c r="N22" s="453">
        <f>'06'!N59</f>
        <v>0</v>
      </c>
      <c r="O22" s="453">
        <f>'06'!O59</f>
        <v>0</v>
      </c>
      <c r="P22" s="453">
        <f>'06'!P59</f>
        <v>27</v>
      </c>
      <c r="Q22" s="453">
        <f>'06'!Q59</f>
        <v>97</v>
      </c>
      <c r="R22" s="453">
        <f>'06'!R59</f>
        <v>901</v>
      </c>
      <c r="S22" s="437">
        <f t="shared" si="1"/>
        <v>41.098901098901095</v>
      </c>
    </row>
    <row r="23" spans="1:19" ht="15.75">
      <c r="A23" s="439" t="s">
        <v>62</v>
      </c>
      <c r="B23" s="438" t="s">
        <v>437</v>
      </c>
      <c r="C23" s="453">
        <f>'06'!C65</f>
        <v>2395</v>
      </c>
      <c r="D23" s="453">
        <f>'06'!D65</f>
        <v>770</v>
      </c>
      <c r="E23" s="453">
        <f>'06'!E65</f>
        <v>1625</v>
      </c>
      <c r="F23" s="453">
        <f>'06'!F65</f>
        <v>6</v>
      </c>
      <c r="G23" s="453">
        <f>'06'!G65</f>
        <v>0</v>
      </c>
      <c r="H23" s="453">
        <f>'06'!H65</f>
        <v>2389</v>
      </c>
      <c r="I23" s="453">
        <f>'06'!I65</f>
        <v>2279</v>
      </c>
      <c r="J23" s="453">
        <f>'06'!J65</f>
        <v>958</v>
      </c>
      <c r="K23" s="453">
        <f>'06'!K65</f>
        <v>16</v>
      </c>
      <c r="L23" s="453">
        <f>'06'!L65</f>
        <v>1293</v>
      </c>
      <c r="M23" s="453">
        <f>'06'!M65</f>
        <v>10</v>
      </c>
      <c r="N23" s="453">
        <f>'06'!N65</f>
        <v>1</v>
      </c>
      <c r="O23" s="453">
        <f>'06'!O65</f>
        <v>0</v>
      </c>
      <c r="P23" s="453">
        <f>'06'!P65</f>
        <v>1</v>
      </c>
      <c r="Q23" s="453">
        <f>'06'!Q65</f>
        <v>110</v>
      </c>
      <c r="R23" s="453">
        <f>'06'!R65</f>
        <v>1415</v>
      </c>
      <c r="S23" s="437">
        <f t="shared" si="1"/>
        <v>42.73804300131637</v>
      </c>
    </row>
    <row r="24" spans="1:19" ht="15.75">
      <c r="A24" s="439" t="s">
        <v>63</v>
      </c>
      <c r="B24" s="438" t="s">
        <v>436</v>
      </c>
      <c r="C24" s="453">
        <f>'06'!C71</f>
        <v>1020</v>
      </c>
      <c r="D24" s="453">
        <f>'06'!D71</f>
        <v>294</v>
      </c>
      <c r="E24" s="453">
        <f>'06'!E71</f>
        <v>726</v>
      </c>
      <c r="F24" s="453">
        <f>'06'!F71</f>
        <v>9</v>
      </c>
      <c r="G24" s="453">
        <f>'06'!G71</f>
        <v>0</v>
      </c>
      <c r="H24" s="453">
        <f>'06'!H71</f>
        <v>1011</v>
      </c>
      <c r="I24" s="453">
        <f>'06'!I71</f>
        <v>964</v>
      </c>
      <c r="J24" s="453">
        <f>'06'!J71</f>
        <v>587</v>
      </c>
      <c r="K24" s="453">
        <f>'06'!K71</f>
        <v>0</v>
      </c>
      <c r="L24" s="453">
        <f>'06'!L71</f>
        <v>351</v>
      </c>
      <c r="M24" s="453">
        <f>'06'!M71</f>
        <v>3</v>
      </c>
      <c r="N24" s="453">
        <f>'06'!N71</f>
        <v>0</v>
      </c>
      <c r="O24" s="453">
        <f>'06'!O71</f>
        <v>0</v>
      </c>
      <c r="P24" s="453">
        <f>'06'!P71</f>
        <v>23</v>
      </c>
      <c r="Q24" s="453">
        <f>'06'!Q71</f>
        <v>47</v>
      </c>
      <c r="R24" s="453">
        <f>'06'!R71</f>
        <v>424</v>
      </c>
      <c r="S24" s="437">
        <f t="shared" si="1"/>
        <v>60.89211618257261</v>
      </c>
    </row>
    <row r="25" spans="1:19" ht="16.5">
      <c r="A25" s="436"/>
      <c r="B25" s="436"/>
      <c r="C25" s="436"/>
      <c r="D25" s="436"/>
      <c r="E25" s="436"/>
      <c r="F25" s="435"/>
      <c r="G25" s="435"/>
      <c r="H25" s="435"/>
      <c r="I25" s="435"/>
      <c r="J25" s="435"/>
      <c r="K25" s="435"/>
      <c r="L25" s="435"/>
      <c r="M25" s="435"/>
      <c r="N25" s="859" t="str">
        <f>'Thong tin'!B8</f>
        <v>Trà Vinh, ngày 29 tháng 4 năm 2016</v>
      </c>
      <c r="O25" s="859"/>
      <c r="P25" s="859"/>
      <c r="Q25" s="859"/>
      <c r="R25" s="859"/>
      <c r="S25" s="859"/>
    </row>
    <row r="26" spans="1:19" ht="16.5">
      <c r="A26" s="434"/>
      <c r="B26" s="860"/>
      <c r="C26" s="860"/>
      <c r="D26" s="860"/>
      <c r="E26" s="860"/>
      <c r="F26" s="459"/>
      <c r="G26" s="459"/>
      <c r="H26" s="459"/>
      <c r="I26" s="459"/>
      <c r="J26" s="459"/>
      <c r="K26" s="459"/>
      <c r="L26" s="459"/>
      <c r="M26" s="459"/>
      <c r="N26" s="861" t="str">
        <f>'Thong tin'!B7</f>
        <v>PHÓ CỤC TRƯỞNG</v>
      </c>
      <c r="O26" s="861"/>
      <c r="P26" s="861"/>
      <c r="Q26" s="861"/>
      <c r="R26" s="861"/>
      <c r="S26" s="861"/>
    </row>
    <row r="27" spans="1:19" ht="16.5">
      <c r="A27" s="395"/>
      <c r="B27" s="860" t="s">
        <v>4</v>
      </c>
      <c r="C27" s="860"/>
      <c r="D27" s="860"/>
      <c r="E27" s="860"/>
      <c r="F27" s="396"/>
      <c r="G27" s="396"/>
      <c r="H27" s="396"/>
      <c r="I27" s="396"/>
      <c r="J27" s="396"/>
      <c r="K27" s="396"/>
      <c r="L27" s="396"/>
      <c r="M27" s="396"/>
      <c r="N27" s="852"/>
      <c r="O27" s="852"/>
      <c r="P27" s="852"/>
      <c r="Q27" s="852"/>
      <c r="R27" s="852"/>
      <c r="S27" s="852"/>
    </row>
    <row r="28" spans="1:19" ht="15.75">
      <c r="A28" s="395"/>
      <c r="B28" s="395"/>
      <c r="C28" s="395"/>
      <c r="D28" s="396"/>
      <c r="E28" s="396"/>
      <c r="F28" s="396"/>
      <c r="G28" s="396"/>
      <c r="H28" s="396"/>
      <c r="I28" s="396"/>
      <c r="J28" s="396"/>
      <c r="K28" s="396"/>
      <c r="L28" s="396"/>
      <c r="M28" s="396"/>
      <c r="N28" s="396"/>
      <c r="O28" s="396"/>
      <c r="P28" s="396"/>
      <c r="Q28" s="396"/>
      <c r="R28" s="395"/>
      <c r="S28" s="395"/>
    </row>
    <row r="29" spans="1:19" ht="15.75">
      <c r="A29" s="395"/>
      <c r="B29" s="395"/>
      <c r="C29" s="395"/>
      <c r="D29" s="396"/>
      <c r="E29" s="396"/>
      <c r="F29" s="396"/>
      <c r="G29" s="396"/>
      <c r="H29" s="396"/>
      <c r="I29" s="396"/>
      <c r="J29" s="396"/>
      <c r="K29" s="396"/>
      <c r="L29" s="396"/>
      <c r="M29" s="396"/>
      <c r="N29" s="396"/>
      <c r="O29" s="396"/>
      <c r="P29" s="396"/>
      <c r="Q29" s="396"/>
      <c r="R29" s="395"/>
      <c r="S29" s="395"/>
    </row>
    <row r="30" spans="1:19" ht="15.75">
      <c r="A30" s="433"/>
      <c r="B30" s="395"/>
      <c r="C30" s="395"/>
      <c r="D30" s="396"/>
      <c r="E30" s="396"/>
      <c r="F30" s="396"/>
      <c r="G30" s="396"/>
      <c r="H30" s="396"/>
      <c r="I30" s="396"/>
      <c r="J30" s="396"/>
      <c r="K30" s="396"/>
      <c r="L30" s="396"/>
      <c r="M30" s="396"/>
      <c r="N30" s="396"/>
      <c r="O30" s="396"/>
      <c r="P30" s="396"/>
      <c r="Q30" s="396"/>
      <c r="R30" s="395"/>
      <c r="S30" s="395"/>
    </row>
    <row r="31" spans="1:19" ht="15.75">
      <c r="A31" s="395"/>
      <c r="B31" s="853"/>
      <c r="C31" s="853"/>
      <c r="D31" s="853"/>
      <c r="E31" s="853"/>
      <c r="F31" s="853"/>
      <c r="G31" s="853"/>
      <c r="H31" s="853"/>
      <c r="I31" s="853"/>
      <c r="J31" s="853"/>
      <c r="K31" s="853"/>
      <c r="L31" s="853"/>
      <c r="M31" s="853"/>
      <c r="N31" s="853"/>
      <c r="O31" s="853"/>
      <c r="P31" s="396"/>
      <c r="Q31" s="396"/>
      <c r="R31" s="395"/>
      <c r="S31" s="395"/>
    </row>
    <row r="32" spans="1:19" ht="15.75">
      <c r="A32" s="395"/>
      <c r="B32" s="432"/>
      <c r="C32" s="432"/>
      <c r="D32" s="432"/>
      <c r="E32" s="432"/>
      <c r="F32" s="432"/>
      <c r="G32" s="432"/>
      <c r="H32" s="432"/>
      <c r="I32" s="432"/>
      <c r="J32" s="432"/>
      <c r="K32" s="432"/>
      <c r="L32" s="432"/>
      <c r="M32" s="432"/>
      <c r="N32" s="432"/>
      <c r="O32" s="432"/>
      <c r="P32" s="396"/>
      <c r="Q32" s="396"/>
      <c r="R32" s="395"/>
      <c r="S32" s="395"/>
    </row>
    <row r="33" spans="1:19" ht="15.75">
      <c r="A33" s="395"/>
      <c r="B33" s="857"/>
      <c r="C33" s="857"/>
      <c r="D33" s="857"/>
      <c r="E33" s="857"/>
      <c r="F33" s="432"/>
      <c r="G33" s="432"/>
      <c r="H33" s="432"/>
      <c r="I33" s="432"/>
      <c r="J33" s="432"/>
      <c r="K33" s="432"/>
      <c r="L33" s="432"/>
      <c r="M33" s="432"/>
      <c r="N33" s="432"/>
      <c r="O33" s="856"/>
      <c r="P33" s="856"/>
      <c r="Q33" s="856"/>
      <c r="R33" s="856"/>
      <c r="S33" s="395"/>
    </row>
    <row r="34" spans="1:19" ht="15.75">
      <c r="A34" s="431"/>
      <c r="B34" s="854" t="str">
        <f>'Thong tin'!B5</f>
        <v>Nhan Quốc Hải</v>
      </c>
      <c r="C34" s="854"/>
      <c r="D34" s="854"/>
      <c r="E34" s="854"/>
      <c r="F34" s="431"/>
      <c r="G34" s="431"/>
      <c r="H34" s="431"/>
      <c r="I34" s="431"/>
      <c r="J34" s="431"/>
      <c r="K34" s="431"/>
      <c r="L34" s="431"/>
      <c r="M34" s="431"/>
      <c r="N34" s="431"/>
      <c r="O34" s="855" t="str">
        <f>'Thong tin'!B6</f>
        <v>Trần Việt Hồng</v>
      </c>
      <c r="P34" s="855"/>
      <c r="Q34" s="855"/>
      <c r="R34" s="855"/>
      <c r="S34" s="395"/>
    </row>
  </sheetData>
  <sheetProtection/>
  <mergeCells count="45">
    <mergeCell ref="B31:O31"/>
    <mergeCell ref="B34:E34"/>
    <mergeCell ref="O34:R34"/>
    <mergeCell ref="O33:R33"/>
    <mergeCell ref="B33:E33"/>
    <mergeCell ref="A13:B13"/>
    <mergeCell ref="N25:S25"/>
    <mergeCell ref="B26:E26"/>
    <mergeCell ref="N26:S26"/>
    <mergeCell ref="B27:E27"/>
    <mergeCell ref="N27:S27"/>
    <mergeCell ref="L10:L11"/>
    <mergeCell ref="M10:M11"/>
    <mergeCell ref="N10:N11"/>
    <mergeCell ref="O10:O11"/>
    <mergeCell ref="P10:P11"/>
    <mergeCell ref="A12:B12"/>
    <mergeCell ref="D8:E9"/>
    <mergeCell ref="H8:H11"/>
    <mergeCell ref="I8:P8"/>
    <mergeCell ref="Q8:Q11"/>
    <mergeCell ref="I9:I11"/>
    <mergeCell ref="J9:P9"/>
    <mergeCell ref="D10:D11"/>
    <mergeCell ref="E10:E11"/>
    <mergeCell ref="J10:J11"/>
    <mergeCell ref="P5:S5"/>
    <mergeCell ref="P6:S6"/>
    <mergeCell ref="A7:B11"/>
    <mergeCell ref="C7:E7"/>
    <mergeCell ref="F7:F11"/>
    <mergeCell ref="G7:G11"/>
    <mergeCell ref="H7:Q7"/>
    <mergeCell ref="R7:R11"/>
    <mergeCell ref="S7:S11"/>
    <mergeCell ref="C8:C11"/>
    <mergeCell ref="E2:O2"/>
    <mergeCell ref="P2:S2"/>
    <mergeCell ref="A3:D3"/>
    <mergeCell ref="E3:O3"/>
    <mergeCell ref="P3:S3"/>
    <mergeCell ref="A4:D4"/>
    <mergeCell ref="E4:O4"/>
    <mergeCell ref="P4:S4"/>
    <mergeCell ref="K10:K11"/>
  </mergeCells>
  <printOptions/>
  <pageMargins left="0" right="0" top="0.75" bottom="0" header="0.3" footer="0.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T33"/>
  <sheetViews>
    <sheetView view="pageBreakPreview" zoomScale="110" zoomScaleNormal="80" zoomScaleSheetLayoutView="110" zoomScalePageLayoutView="0" workbookViewId="0" topLeftCell="D1">
      <selection activeCell="J4" sqref="J4"/>
    </sheetView>
  </sheetViews>
  <sheetFormatPr defaultColWidth="9.00390625" defaultRowHeight="15.75"/>
  <cols>
    <col min="1" max="1" width="3.125" style="0" customWidth="1"/>
    <col min="2" max="2" width="8.875" style="0" customWidth="1"/>
    <col min="3" max="3" width="7.50390625" style="0" customWidth="1"/>
    <col min="4" max="4" width="7.375" style="0" customWidth="1"/>
    <col min="5" max="5" width="7.50390625" style="0" customWidth="1"/>
    <col min="6" max="6" width="6.25390625" style="0" customWidth="1"/>
    <col min="7" max="7" width="5.125" style="0" customWidth="1"/>
    <col min="8" max="8" width="6.75390625" style="0" customWidth="1"/>
    <col min="9" max="9" width="6.875" style="0" customWidth="1"/>
    <col min="10" max="10" width="6.375" style="0" customWidth="1"/>
    <col min="11" max="11" width="6.50390625" style="0" customWidth="1"/>
    <col min="12" max="12" width="5.875" style="0" customWidth="1"/>
    <col min="13" max="14" width="6.125" style="0" customWidth="1"/>
    <col min="15" max="15" width="6.25390625" style="0" customWidth="1"/>
    <col min="16" max="16" width="5.50390625" style="0" customWidth="1"/>
    <col min="17" max="17" width="6.00390625" style="0" customWidth="1"/>
    <col min="18" max="18" width="6.25390625" style="0" customWidth="1"/>
    <col min="19" max="19" width="6.50390625" style="0" customWidth="1"/>
    <col min="20" max="20" width="6.00390625" style="0" customWidth="1"/>
  </cols>
  <sheetData>
    <row r="1" spans="1:20" ht="16.5">
      <c r="A1" s="396" t="s">
        <v>560</v>
      </c>
      <c r="B1" s="396"/>
      <c r="C1" s="396"/>
      <c r="D1" s="395"/>
      <c r="E1" s="817" t="s">
        <v>559</v>
      </c>
      <c r="F1" s="817"/>
      <c r="G1" s="817"/>
      <c r="H1" s="817"/>
      <c r="I1" s="817"/>
      <c r="J1" s="817"/>
      <c r="K1" s="817"/>
      <c r="L1" s="817"/>
      <c r="M1" s="817"/>
      <c r="N1" s="817"/>
      <c r="O1" s="817"/>
      <c r="P1" s="817"/>
      <c r="Q1" s="862" t="s">
        <v>428</v>
      </c>
      <c r="R1" s="862"/>
      <c r="S1" s="862"/>
      <c r="T1" s="862"/>
    </row>
    <row r="2" spans="1:20" ht="16.5">
      <c r="A2" s="819" t="s">
        <v>244</v>
      </c>
      <c r="B2" s="819"/>
      <c r="C2" s="819"/>
      <c r="D2" s="819"/>
      <c r="E2" s="820" t="s">
        <v>34</v>
      </c>
      <c r="F2" s="820"/>
      <c r="G2" s="820"/>
      <c r="H2" s="820"/>
      <c r="I2" s="820"/>
      <c r="J2" s="820"/>
      <c r="K2" s="820"/>
      <c r="L2" s="820"/>
      <c r="M2" s="820"/>
      <c r="N2" s="820"/>
      <c r="O2" s="820"/>
      <c r="P2" s="820"/>
      <c r="Q2" s="869" t="s">
        <v>556</v>
      </c>
      <c r="R2" s="869"/>
      <c r="S2" s="869"/>
      <c r="T2" s="869"/>
    </row>
    <row r="3" spans="1:20" ht="17.25">
      <c r="A3" s="819" t="s">
        <v>245</v>
      </c>
      <c r="B3" s="819"/>
      <c r="C3" s="819"/>
      <c r="D3" s="819"/>
      <c r="E3" s="927" t="str">
        <f>'Thong tin'!B3</f>
        <v>07 tháng / năm 2016</v>
      </c>
      <c r="F3" s="928"/>
      <c r="G3" s="928"/>
      <c r="H3" s="928"/>
      <c r="I3" s="928"/>
      <c r="J3" s="928"/>
      <c r="K3" s="928"/>
      <c r="L3" s="928"/>
      <c r="M3" s="928"/>
      <c r="N3" s="928"/>
      <c r="O3" s="928"/>
      <c r="P3" s="928"/>
      <c r="Q3" s="862" t="s">
        <v>446</v>
      </c>
      <c r="R3" s="862"/>
      <c r="S3" s="862"/>
      <c r="T3" s="862"/>
    </row>
    <row r="4" spans="1:20" ht="15.75">
      <c r="A4" s="396" t="s">
        <v>555</v>
      </c>
      <c r="B4" s="396"/>
      <c r="C4" s="396"/>
      <c r="D4" s="396"/>
      <c r="E4" s="396"/>
      <c r="F4" s="396"/>
      <c r="G4" s="396"/>
      <c r="H4" s="396"/>
      <c r="I4" s="396"/>
      <c r="J4" s="396"/>
      <c r="K4" s="396"/>
      <c r="L4" s="396"/>
      <c r="M4" s="396"/>
      <c r="N4" s="396"/>
      <c r="O4" s="443"/>
      <c r="P4" s="443"/>
      <c r="Q4" s="869" t="s">
        <v>554</v>
      </c>
      <c r="R4" s="869"/>
      <c r="S4" s="869"/>
      <c r="T4" s="869"/>
    </row>
    <row r="5" spans="1:20" ht="15.75">
      <c r="A5" s="395"/>
      <c r="B5" s="442"/>
      <c r="C5" s="442"/>
      <c r="D5" s="395"/>
      <c r="E5" s="395"/>
      <c r="F5" s="395"/>
      <c r="G5" s="395"/>
      <c r="H5" s="395"/>
      <c r="I5" s="395"/>
      <c r="J5" s="395"/>
      <c r="K5" s="395"/>
      <c r="L5" s="395"/>
      <c r="M5" s="395"/>
      <c r="N5" s="395"/>
      <c r="O5" s="395"/>
      <c r="P5" s="395"/>
      <c r="Q5" s="870" t="s">
        <v>429</v>
      </c>
      <c r="R5" s="870"/>
      <c r="S5" s="870"/>
      <c r="T5" s="870"/>
    </row>
    <row r="6" spans="1:20" ht="15.75">
      <c r="A6" s="890" t="s">
        <v>57</v>
      </c>
      <c r="B6" s="890"/>
      <c r="C6" s="884" t="s">
        <v>125</v>
      </c>
      <c r="D6" s="885"/>
      <c r="E6" s="886"/>
      <c r="F6" s="891" t="s">
        <v>101</v>
      </c>
      <c r="G6" s="863" t="s">
        <v>126</v>
      </c>
      <c r="H6" s="880" t="s">
        <v>102</v>
      </c>
      <c r="I6" s="881"/>
      <c r="J6" s="881"/>
      <c r="K6" s="881"/>
      <c r="L6" s="881"/>
      <c r="M6" s="881"/>
      <c r="N6" s="881"/>
      <c r="O6" s="881"/>
      <c r="P6" s="881"/>
      <c r="Q6" s="881"/>
      <c r="R6" s="882"/>
      <c r="S6" s="871" t="s">
        <v>249</v>
      </c>
      <c r="T6" s="872" t="s">
        <v>558</v>
      </c>
    </row>
    <row r="7" spans="1:20" ht="15.75">
      <c r="A7" s="890"/>
      <c r="B7" s="890"/>
      <c r="C7" s="871" t="s">
        <v>42</v>
      </c>
      <c r="D7" s="873" t="s">
        <v>7</v>
      </c>
      <c r="E7" s="874"/>
      <c r="F7" s="892"/>
      <c r="G7" s="864"/>
      <c r="H7" s="863" t="s">
        <v>31</v>
      </c>
      <c r="I7" s="873" t="s">
        <v>103</v>
      </c>
      <c r="J7" s="877"/>
      <c r="K7" s="877"/>
      <c r="L7" s="877"/>
      <c r="M7" s="877"/>
      <c r="N7" s="877"/>
      <c r="O7" s="877"/>
      <c r="P7" s="877"/>
      <c r="Q7" s="878"/>
      <c r="R7" s="874" t="s">
        <v>127</v>
      </c>
      <c r="S7" s="864"/>
      <c r="T7" s="872"/>
    </row>
    <row r="8" spans="1:20" ht="15.75">
      <c r="A8" s="890"/>
      <c r="B8" s="890"/>
      <c r="C8" s="864"/>
      <c r="D8" s="875"/>
      <c r="E8" s="876"/>
      <c r="F8" s="892"/>
      <c r="G8" s="864"/>
      <c r="H8" s="864"/>
      <c r="I8" s="863" t="s">
        <v>31</v>
      </c>
      <c r="J8" s="866" t="s">
        <v>7</v>
      </c>
      <c r="K8" s="867"/>
      <c r="L8" s="867"/>
      <c r="M8" s="867"/>
      <c r="N8" s="867"/>
      <c r="O8" s="867"/>
      <c r="P8" s="867"/>
      <c r="Q8" s="868"/>
      <c r="R8" s="879"/>
      <c r="S8" s="864"/>
      <c r="T8" s="872"/>
    </row>
    <row r="9" spans="1:20" ht="15.75">
      <c r="A9" s="890"/>
      <c r="B9" s="890"/>
      <c r="C9" s="864"/>
      <c r="D9" s="871" t="s">
        <v>128</v>
      </c>
      <c r="E9" s="871" t="s">
        <v>129</v>
      </c>
      <c r="F9" s="892"/>
      <c r="G9" s="864"/>
      <c r="H9" s="864"/>
      <c r="I9" s="864"/>
      <c r="J9" s="868" t="s">
        <v>130</v>
      </c>
      <c r="K9" s="872" t="s">
        <v>131</v>
      </c>
      <c r="L9" s="872" t="s">
        <v>123</v>
      </c>
      <c r="M9" s="883" t="s">
        <v>105</v>
      </c>
      <c r="N9" s="863" t="s">
        <v>132</v>
      </c>
      <c r="O9" s="863" t="s">
        <v>108</v>
      </c>
      <c r="P9" s="863" t="s">
        <v>250</v>
      </c>
      <c r="Q9" s="863" t="s">
        <v>111</v>
      </c>
      <c r="R9" s="879"/>
      <c r="S9" s="864"/>
      <c r="T9" s="872"/>
    </row>
    <row r="10" spans="1:20" ht="15.75">
      <c r="A10" s="890"/>
      <c r="B10" s="890"/>
      <c r="C10" s="865"/>
      <c r="D10" s="865"/>
      <c r="E10" s="865"/>
      <c r="F10" s="875"/>
      <c r="G10" s="865"/>
      <c r="H10" s="865"/>
      <c r="I10" s="865"/>
      <c r="J10" s="868"/>
      <c r="K10" s="872"/>
      <c r="L10" s="872"/>
      <c r="M10" s="883"/>
      <c r="N10" s="865"/>
      <c r="O10" s="865" t="s">
        <v>108</v>
      </c>
      <c r="P10" s="865" t="s">
        <v>250</v>
      </c>
      <c r="Q10" s="865" t="s">
        <v>111</v>
      </c>
      <c r="R10" s="876"/>
      <c r="S10" s="865"/>
      <c r="T10" s="872"/>
    </row>
    <row r="11" spans="1:20" ht="15.75">
      <c r="A11" s="894" t="s">
        <v>6</v>
      </c>
      <c r="B11" s="894"/>
      <c r="C11" s="510" t="s">
        <v>43</v>
      </c>
      <c r="D11" s="510">
        <v>2</v>
      </c>
      <c r="E11" s="510" t="s">
        <v>44</v>
      </c>
      <c r="F11" s="510">
        <v>3</v>
      </c>
      <c r="G11" s="510" t="s">
        <v>49</v>
      </c>
      <c r="H11" s="510">
        <v>4</v>
      </c>
      <c r="I11" s="510" t="s">
        <v>58</v>
      </c>
      <c r="J11" s="510">
        <v>5</v>
      </c>
      <c r="K11" s="510" t="s">
        <v>59</v>
      </c>
      <c r="L11" s="510">
        <v>6</v>
      </c>
      <c r="M11" s="510" t="s">
        <v>60</v>
      </c>
      <c r="N11" s="510">
        <v>7</v>
      </c>
      <c r="O11" s="510" t="s">
        <v>61</v>
      </c>
      <c r="P11" s="510">
        <v>8</v>
      </c>
      <c r="Q11" s="510" t="s">
        <v>62</v>
      </c>
      <c r="R11" s="510">
        <v>9</v>
      </c>
      <c r="S11" s="510" t="s">
        <v>63</v>
      </c>
      <c r="T11" s="510">
        <v>10</v>
      </c>
    </row>
    <row r="12" spans="1:20" ht="15.75">
      <c r="A12" s="887" t="s">
        <v>30</v>
      </c>
      <c r="B12" s="887"/>
      <c r="C12" s="445">
        <f>D12+E12</f>
        <v>634854915</v>
      </c>
      <c r="D12" s="445">
        <f>D13+D14</f>
        <v>471855609</v>
      </c>
      <c r="E12" s="445">
        <f>E13+E14</f>
        <v>162999306</v>
      </c>
      <c r="F12" s="445">
        <f>F13+F14</f>
        <v>11057667</v>
      </c>
      <c r="G12" s="445">
        <f>G13+G14</f>
        <v>0</v>
      </c>
      <c r="H12" s="445">
        <f>I12+R12</f>
        <v>623797248</v>
      </c>
      <c r="I12" s="445">
        <f>SUM(J12:Q12)</f>
        <v>580843190</v>
      </c>
      <c r="J12" s="445">
        <f>J13+J14</f>
        <v>57224549</v>
      </c>
      <c r="K12" s="445">
        <f>K13+K14</f>
        <v>6546939</v>
      </c>
      <c r="L12" s="445"/>
      <c r="M12" s="445">
        <f aca="true" t="shared" si="0" ref="M12:R12">M13+M14</f>
        <v>472770744</v>
      </c>
      <c r="N12" s="445">
        <f t="shared" si="0"/>
        <v>12400870</v>
      </c>
      <c r="O12" s="445">
        <f t="shared" si="0"/>
        <v>136404</v>
      </c>
      <c r="P12" s="445">
        <f t="shared" si="0"/>
        <v>0</v>
      </c>
      <c r="Q12" s="445">
        <f t="shared" si="0"/>
        <v>31763684</v>
      </c>
      <c r="R12" s="445">
        <f t="shared" si="0"/>
        <v>42954058</v>
      </c>
      <c r="S12" s="445">
        <f>SUM(M12:R12)</f>
        <v>560025760</v>
      </c>
      <c r="T12" s="444">
        <f aca="true" t="shared" si="1" ref="T12:T23">(((J12+K12+L12))/I12)*100</f>
        <v>10.97912295399383</v>
      </c>
    </row>
    <row r="13" spans="1:20" ht="15.75">
      <c r="A13" s="450" t="s">
        <v>0</v>
      </c>
      <c r="B13" s="449" t="s">
        <v>445</v>
      </c>
      <c r="C13" s="445">
        <f>'07'!C12</f>
        <v>110831812</v>
      </c>
      <c r="D13" s="445">
        <f>'07'!D12</f>
        <v>103655338</v>
      </c>
      <c r="E13" s="445">
        <f>'07'!E12</f>
        <v>7176474</v>
      </c>
      <c r="F13" s="445">
        <f>'07'!F12</f>
        <v>375</v>
      </c>
      <c r="G13" s="445">
        <f>'07'!G12</f>
        <v>0</v>
      </c>
      <c r="H13" s="445">
        <f>'07'!H12</f>
        <v>110831437</v>
      </c>
      <c r="I13" s="445">
        <f>'07'!I12</f>
        <v>102757608</v>
      </c>
      <c r="J13" s="445">
        <f>'07'!J12</f>
        <v>7678979</v>
      </c>
      <c r="K13" s="445">
        <f>'07'!K12</f>
        <v>398324</v>
      </c>
      <c r="L13" s="445">
        <f>'07'!L12</f>
        <v>0</v>
      </c>
      <c r="M13" s="445">
        <f>'07'!M12</f>
        <v>80105669</v>
      </c>
      <c r="N13" s="445">
        <f>'07'!N12</f>
        <v>1705229</v>
      </c>
      <c r="O13" s="445">
        <f>'07'!O12</f>
        <v>23750</v>
      </c>
      <c r="P13" s="445">
        <f>'07'!P12</f>
        <v>0</v>
      </c>
      <c r="Q13" s="445">
        <f>'07'!Q12</f>
        <v>12845657</v>
      </c>
      <c r="R13" s="445">
        <f>'07'!R12</f>
        <v>8073829</v>
      </c>
      <c r="S13" s="445">
        <f>'07'!S12</f>
        <v>102754134</v>
      </c>
      <c r="T13" s="444">
        <f t="shared" si="1"/>
        <v>7.86054011689334</v>
      </c>
    </row>
    <row r="14" spans="1:20" ht="15.75">
      <c r="A14" s="450" t="s">
        <v>1</v>
      </c>
      <c r="B14" s="449" t="s">
        <v>17</v>
      </c>
      <c r="C14" s="445">
        <f>SUM(C15:C23)</f>
        <v>524023103</v>
      </c>
      <c r="D14" s="445">
        <f>SUM(D15:D23)</f>
        <v>368200271</v>
      </c>
      <c r="E14" s="445">
        <f>SUM(E15:E23)</f>
        <v>155822832</v>
      </c>
      <c r="F14" s="445">
        <f>SUM(F15:F23)</f>
        <v>11057292</v>
      </c>
      <c r="G14" s="445">
        <f>SUM(G15:G23)</f>
        <v>0</v>
      </c>
      <c r="H14" s="445">
        <f>I14+R14</f>
        <v>512965811</v>
      </c>
      <c r="I14" s="445">
        <f>SUM(J14:Q14)</f>
        <v>478085582</v>
      </c>
      <c r="J14" s="445">
        <f aca="true" t="shared" si="2" ref="J14:R14">SUM(J15:J23)</f>
        <v>49545570</v>
      </c>
      <c r="K14" s="445">
        <f t="shared" si="2"/>
        <v>6148615</v>
      </c>
      <c r="L14" s="445">
        <f t="shared" si="2"/>
        <v>0</v>
      </c>
      <c r="M14" s="445">
        <f t="shared" si="2"/>
        <v>392665075</v>
      </c>
      <c r="N14" s="445">
        <f t="shared" si="2"/>
        <v>10695641</v>
      </c>
      <c r="O14" s="445">
        <f t="shared" si="2"/>
        <v>112654</v>
      </c>
      <c r="P14" s="445">
        <f t="shared" si="2"/>
        <v>0</v>
      </c>
      <c r="Q14" s="445">
        <f t="shared" si="2"/>
        <v>18918027</v>
      </c>
      <c r="R14" s="445">
        <f t="shared" si="2"/>
        <v>34880229</v>
      </c>
      <c r="S14" s="445">
        <f>SUM(M14:R14)</f>
        <v>457271626</v>
      </c>
      <c r="T14" s="444">
        <f t="shared" si="1"/>
        <v>11.649417404936507</v>
      </c>
    </row>
    <row r="15" spans="1:20" ht="15.75">
      <c r="A15" s="447" t="s">
        <v>43</v>
      </c>
      <c r="B15" s="446" t="s">
        <v>444</v>
      </c>
      <c r="C15" s="445">
        <f>'07'!C23</f>
        <v>168588186</v>
      </c>
      <c r="D15" s="445">
        <f>'07'!D23</f>
        <v>126366488</v>
      </c>
      <c r="E15" s="445">
        <f>'07'!E23</f>
        <v>42221698</v>
      </c>
      <c r="F15" s="445">
        <f>'07'!F23</f>
        <v>6554711</v>
      </c>
      <c r="G15" s="445">
        <f>'07'!G23</f>
        <v>0</v>
      </c>
      <c r="H15" s="445">
        <f>'07'!H23</f>
        <v>162033475</v>
      </c>
      <c r="I15" s="445">
        <f>'07'!I23</f>
        <v>155017544</v>
      </c>
      <c r="J15" s="445">
        <f>'07'!J23</f>
        <v>19735054</v>
      </c>
      <c r="K15" s="445">
        <f>'07'!K23</f>
        <v>2048657</v>
      </c>
      <c r="L15" s="445">
        <f>'07'!L23</f>
        <v>0</v>
      </c>
      <c r="M15" s="445">
        <f>'07'!M23</f>
        <v>123781268</v>
      </c>
      <c r="N15" s="445">
        <f>'07'!N23</f>
        <v>1912061</v>
      </c>
      <c r="O15" s="445">
        <f>'07'!O23</f>
        <v>0</v>
      </c>
      <c r="P15" s="445">
        <f>'07'!P23</f>
        <v>0</v>
      </c>
      <c r="Q15" s="445">
        <f>'07'!Q23</f>
        <v>7540504</v>
      </c>
      <c r="R15" s="445">
        <f>'07'!R23</f>
        <v>7015931</v>
      </c>
      <c r="S15" s="445">
        <f>'07'!S23</f>
        <v>140249764</v>
      </c>
      <c r="T15" s="444">
        <f t="shared" si="1"/>
        <v>14.052416544542856</v>
      </c>
    </row>
    <row r="16" spans="1:20" ht="15.75">
      <c r="A16" s="447" t="s">
        <v>44</v>
      </c>
      <c r="B16" s="448" t="s">
        <v>443</v>
      </c>
      <c r="C16" s="445">
        <f>'07'!C31</f>
        <v>54099961</v>
      </c>
      <c r="D16" s="445">
        <f>'07'!D31</f>
        <v>36910577</v>
      </c>
      <c r="E16" s="445">
        <f>'07'!E31</f>
        <v>17189384</v>
      </c>
      <c r="F16" s="445">
        <f>'07'!F31</f>
        <v>1020582</v>
      </c>
      <c r="G16" s="445">
        <f>'07'!G31</f>
        <v>0</v>
      </c>
      <c r="H16" s="445">
        <f>'07'!H31</f>
        <v>53079379</v>
      </c>
      <c r="I16" s="445">
        <f>'07'!I31</f>
        <v>50970582</v>
      </c>
      <c r="J16" s="445">
        <f>'07'!J31</f>
        <v>5416867</v>
      </c>
      <c r="K16" s="445">
        <f>'07'!K31</f>
        <v>852219</v>
      </c>
      <c r="L16" s="445">
        <f>'07'!L31</f>
        <v>0</v>
      </c>
      <c r="M16" s="445">
        <f>'07'!M31</f>
        <v>31316992</v>
      </c>
      <c r="N16" s="445">
        <f>'07'!N31</f>
        <v>3696048</v>
      </c>
      <c r="O16" s="445">
        <f>'07'!O31</f>
        <v>79804</v>
      </c>
      <c r="P16" s="445">
        <f>'07'!P31</f>
        <v>0</v>
      </c>
      <c r="Q16" s="445">
        <f>'07'!Q31</f>
        <v>9608652</v>
      </c>
      <c r="R16" s="445">
        <f>'07'!R31</f>
        <v>2108797</v>
      </c>
      <c r="S16" s="445">
        <f>'07'!S31</f>
        <v>46810293</v>
      </c>
      <c r="T16" s="444">
        <f t="shared" si="1"/>
        <v>12.299420085099284</v>
      </c>
    </row>
    <row r="17" spans="1:20" ht="15.75">
      <c r="A17" s="447" t="s">
        <v>49</v>
      </c>
      <c r="B17" s="446" t="s">
        <v>442</v>
      </c>
      <c r="C17" s="445">
        <f>'07'!C37</f>
        <v>34355522</v>
      </c>
      <c r="D17" s="445">
        <f>'07'!D37</f>
        <v>23055842</v>
      </c>
      <c r="E17" s="445">
        <f>'07'!E37</f>
        <v>11299680</v>
      </c>
      <c r="F17" s="445">
        <f>'07'!F37</f>
        <v>228013</v>
      </c>
      <c r="G17" s="445">
        <f>'07'!G37</f>
        <v>0</v>
      </c>
      <c r="H17" s="445">
        <f>'07'!H37</f>
        <v>34127509</v>
      </c>
      <c r="I17" s="445">
        <f>'07'!I37</f>
        <v>24229807</v>
      </c>
      <c r="J17" s="445">
        <f>'07'!J37</f>
        <v>3825217</v>
      </c>
      <c r="K17" s="445">
        <f>'07'!K37</f>
        <v>1174376</v>
      </c>
      <c r="L17" s="445">
        <f>'07'!L37</f>
        <v>0</v>
      </c>
      <c r="M17" s="445">
        <f>'07'!M37</f>
        <v>18690872</v>
      </c>
      <c r="N17" s="445">
        <f>'07'!N37</f>
        <v>407141</v>
      </c>
      <c r="O17" s="445">
        <f>'07'!O37</f>
        <v>0</v>
      </c>
      <c r="P17" s="445">
        <f>'07'!P37</f>
        <v>0</v>
      </c>
      <c r="Q17" s="445">
        <f>'07'!Q37</f>
        <v>132201</v>
      </c>
      <c r="R17" s="445">
        <f>'07'!R37</f>
        <v>9897702</v>
      </c>
      <c r="S17" s="445">
        <f>'07'!S37</f>
        <v>29127916</v>
      </c>
      <c r="T17" s="444">
        <f t="shared" si="1"/>
        <v>20.634060353844337</v>
      </c>
    </row>
    <row r="18" spans="1:20" ht="15.75">
      <c r="A18" s="447" t="s">
        <v>58</v>
      </c>
      <c r="B18" s="446" t="s">
        <v>441</v>
      </c>
      <c r="C18" s="445">
        <f>'07'!C42</f>
        <v>27747637</v>
      </c>
      <c r="D18" s="445">
        <f>'07'!D42</f>
        <v>14915369</v>
      </c>
      <c r="E18" s="445">
        <f>'07'!E42</f>
        <v>12832268</v>
      </c>
      <c r="F18" s="445">
        <f>'07'!F42</f>
        <v>1318652</v>
      </c>
      <c r="G18" s="445">
        <f>'07'!G42</f>
        <v>0</v>
      </c>
      <c r="H18" s="445">
        <f>'07'!H42</f>
        <v>26428985</v>
      </c>
      <c r="I18" s="445">
        <f>'07'!I42</f>
        <v>23566127</v>
      </c>
      <c r="J18" s="445">
        <f>'07'!J42</f>
        <v>1739524</v>
      </c>
      <c r="K18" s="445">
        <f>'07'!K42</f>
        <v>341263</v>
      </c>
      <c r="L18" s="445">
        <f>'07'!L42</f>
        <v>0</v>
      </c>
      <c r="M18" s="445">
        <f>'07'!M42</f>
        <v>21292340</v>
      </c>
      <c r="N18" s="445">
        <f>'07'!N42</f>
        <v>193000</v>
      </c>
      <c r="O18" s="445">
        <f>'07'!O42</f>
        <v>0</v>
      </c>
      <c r="P18" s="445">
        <f>'07'!P42</f>
        <v>0</v>
      </c>
      <c r="Q18" s="445">
        <f>'07'!Q42</f>
        <v>0</v>
      </c>
      <c r="R18" s="445">
        <f>'07'!R42</f>
        <v>2862858</v>
      </c>
      <c r="S18" s="445">
        <f>'07'!S42</f>
        <v>24348198</v>
      </c>
      <c r="T18" s="444">
        <f t="shared" si="1"/>
        <v>8.82956711554682</v>
      </c>
    </row>
    <row r="19" spans="1:20" ht="15.75">
      <c r="A19" s="447" t="s">
        <v>59</v>
      </c>
      <c r="B19" s="446" t="s">
        <v>440</v>
      </c>
      <c r="C19" s="445">
        <f>'07'!C47</f>
        <v>22818593</v>
      </c>
      <c r="D19" s="445">
        <f>'07'!D47</f>
        <v>11878903</v>
      </c>
      <c r="E19" s="445">
        <f>'07'!E47</f>
        <v>10939690</v>
      </c>
      <c r="F19" s="445">
        <f>'07'!F47</f>
        <v>197399</v>
      </c>
      <c r="G19" s="445">
        <f>'07'!G47</f>
        <v>0</v>
      </c>
      <c r="H19" s="445">
        <f>'07'!H47</f>
        <v>22621194</v>
      </c>
      <c r="I19" s="445">
        <f>'07'!I47</f>
        <v>20417422</v>
      </c>
      <c r="J19" s="445">
        <f>'07'!J47</f>
        <v>2236197</v>
      </c>
      <c r="K19" s="445">
        <f>'07'!K47</f>
        <v>211871</v>
      </c>
      <c r="L19" s="445">
        <f>'07'!L47</f>
        <v>0</v>
      </c>
      <c r="M19" s="445">
        <f>'07'!M47</f>
        <v>15433996</v>
      </c>
      <c r="N19" s="445">
        <f>'07'!N47</f>
        <v>2535358</v>
      </c>
      <c r="O19" s="445">
        <f>'07'!O47</f>
        <v>0</v>
      </c>
      <c r="P19" s="445">
        <f>'07'!P47</f>
        <v>0</v>
      </c>
      <c r="Q19" s="445">
        <f>'07'!Q47</f>
        <v>0</v>
      </c>
      <c r="R19" s="445">
        <f>'07'!R47</f>
        <v>2203772</v>
      </c>
      <c r="S19" s="445">
        <f>'07'!S47</f>
        <v>20173126</v>
      </c>
      <c r="T19" s="444">
        <f t="shared" si="1"/>
        <v>11.99009355833464</v>
      </c>
    </row>
    <row r="20" spans="1:20" ht="15.75">
      <c r="A20" s="447" t="s">
        <v>60</v>
      </c>
      <c r="B20" s="446" t="s">
        <v>439</v>
      </c>
      <c r="C20" s="445">
        <f>'07'!C53</f>
        <v>57943757</v>
      </c>
      <c r="D20" s="445">
        <f>'07'!D53</f>
        <v>39875948</v>
      </c>
      <c r="E20" s="445">
        <f>'07'!E53</f>
        <v>18067809</v>
      </c>
      <c r="F20" s="445">
        <f>'07'!F53</f>
        <v>557234</v>
      </c>
      <c r="G20" s="445">
        <f>'07'!G53</f>
        <v>0</v>
      </c>
      <c r="H20" s="445">
        <f>'07'!H53</f>
        <v>57386523</v>
      </c>
      <c r="I20" s="445">
        <f>'07'!I53</f>
        <v>53951988</v>
      </c>
      <c r="J20" s="445">
        <f>'07'!J53</f>
        <v>5279791</v>
      </c>
      <c r="K20" s="445">
        <f>'07'!K53</f>
        <v>806146</v>
      </c>
      <c r="L20" s="445">
        <f>'07'!L53</f>
        <v>0</v>
      </c>
      <c r="M20" s="445">
        <f>'07'!M53</f>
        <v>47866051</v>
      </c>
      <c r="N20" s="445">
        <f>'07'!N53</f>
        <v>0</v>
      </c>
      <c r="O20" s="445">
        <f>'07'!O53</f>
        <v>0</v>
      </c>
      <c r="P20" s="445">
        <f>'07'!P53</f>
        <v>0</v>
      </c>
      <c r="Q20" s="445">
        <f>'07'!Q53</f>
        <v>0</v>
      </c>
      <c r="R20" s="445">
        <f>'07'!R53</f>
        <v>3434535</v>
      </c>
      <c r="S20" s="445">
        <f>'07'!S53</f>
        <v>51300586</v>
      </c>
      <c r="T20" s="444">
        <f t="shared" si="1"/>
        <v>11.280283128769971</v>
      </c>
    </row>
    <row r="21" spans="1:20" ht="15.75">
      <c r="A21" s="447" t="s">
        <v>61</v>
      </c>
      <c r="B21" s="446" t="s">
        <v>438</v>
      </c>
      <c r="C21" s="445">
        <f>'07'!C59</f>
        <v>30591771</v>
      </c>
      <c r="D21" s="445">
        <f>'07'!D59</f>
        <v>19955824</v>
      </c>
      <c r="E21" s="445">
        <f>'07'!E59</f>
        <v>10635947</v>
      </c>
      <c r="F21" s="445">
        <f>'07'!F59</f>
        <v>449900</v>
      </c>
      <c r="G21" s="445">
        <f>'07'!G59</f>
        <v>0</v>
      </c>
      <c r="H21" s="445">
        <f>'07'!H59</f>
        <v>30141871</v>
      </c>
      <c r="I21" s="445">
        <f>'07'!I59</f>
        <v>27369620</v>
      </c>
      <c r="J21" s="445">
        <f>'07'!J59</f>
        <v>2074475</v>
      </c>
      <c r="K21" s="445">
        <f>'07'!K59</f>
        <v>57789</v>
      </c>
      <c r="L21" s="445">
        <f>'07'!L59</f>
        <v>0</v>
      </c>
      <c r="M21" s="445">
        <f>'07'!M59</f>
        <v>23262369</v>
      </c>
      <c r="N21" s="445">
        <f>'07'!N59</f>
        <v>1828335</v>
      </c>
      <c r="O21" s="445">
        <f>'07'!O59</f>
        <v>0</v>
      </c>
      <c r="P21" s="445">
        <f>'07'!P59</f>
        <v>0</v>
      </c>
      <c r="Q21" s="445">
        <f>'07'!Q59</f>
        <v>146652</v>
      </c>
      <c r="R21" s="445">
        <f>'07'!R59</f>
        <v>2772251</v>
      </c>
      <c r="S21" s="445">
        <f>'07'!S59</f>
        <v>28009607</v>
      </c>
      <c r="T21" s="444">
        <f t="shared" si="1"/>
        <v>7.790623326155058</v>
      </c>
    </row>
    <row r="22" spans="1:20" ht="15.75">
      <c r="A22" s="447" t="s">
        <v>62</v>
      </c>
      <c r="B22" s="446" t="s">
        <v>437</v>
      </c>
      <c r="C22" s="445">
        <f>'07'!C65</f>
        <v>109597218</v>
      </c>
      <c r="D22" s="445">
        <f>'07'!D65</f>
        <v>85886555</v>
      </c>
      <c r="E22" s="445">
        <f>'07'!E65</f>
        <v>23710663</v>
      </c>
      <c r="F22" s="445">
        <f>'07'!F65</f>
        <v>153650</v>
      </c>
      <c r="G22" s="445">
        <f>'07'!G65</f>
        <v>0</v>
      </c>
      <c r="H22" s="445">
        <f>'07'!H65</f>
        <v>109443568</v>
      </c>
      <c r="I22" s="445">
        <f>'07'!I65</f>
        <v>107156656</v>
      </c>
      <c r="J22" s="445">
        <f>'07'!J65</f>
        <v>6779852</v>
      </c>
      <c r="K22" s="445">
        <f>'07'!K65</f>
        <v>582755</v>
      </c>
      <c r="L22" s="445">
        <f>'07'!L65</f>
        <v>0</v>
      </c>
      <c r="M22" s="445">
        <f>'07'!M65</f>
        <v>99670985</v>
      </c>
      <c r="N22" s="445">
        <f>'07'!N65</f>
        <v>31490</v>
      </c>
      <c r="O22" s="445">
        <f>'07'!O65</f>
        <v>32850</v>
      </c>
      <c r="P22" s="445">
        <f>'07'!P65</f>
        <v>0</v>
      </c>
      <c r="Q22" s="445">
        <f>'07'!Q65</f>
        <v>58724</v>
      </c>
      <c r="R22" s="445">
        <f>'07'!R65</f>
        <v>2286912</v>
      </c>
      <c r="S22" s="445">
        <f>'07'!S65</f>
        <v>102080961</v>
      </c>
      <c r="T22" s="444">
        <f t="shared" si="1"/>
        <v>6.870881637067883</v>
      </c>
    </row>
    <row r="23" spans="1:20" ht="15.75">
      <c r="A23" s="447" t="s">
        <v>63</v>
      </c>
      <c r="B23" s="446" t="s">
        <v>436</v>
      </c>
      <c r="C23" s="445">
        <f>'07'!C71</f>
        <v>18280458</v>
      </c>
      <c r="D23" s="445">
        <f>'07'!D71</f>
        <v>9354765</v>
      </c>
      <c r="E23" s="445">
        <f>'07'!E71</f>
        <v>8925693</v>
      </c>
      <c r="F23" s="445">
        <f>'07'!F71</f>
        <v>577151</v>
      </c>
      <c r="G23" s="445">
        <f>'07'!G71</f>
        <v>0</v>
      </c>
      <c r="H23" s="445">
        <f>'07'!H71</f>
        <v>17703307</v>
      </c>
      <c r="I23" s="445">
        <f>'07'!I71</f>
        <v>15405836</v>
      </c>
      <c r="J23" s="445">
        <f>'07'!J71</f>
        <v>2458593</v>
      </c>
      <c r="K23" s="445">
        <f>'07'!K71</f>
        <v>73539</v>
      </c>
      <c r="L23" s="445">
        <f>'07'!L71</f>
        <v>0</v>
      </c>
      <c r="M23" s="445">
        <f>'07'!M71</f>
        <v>11350202</v>
      </c>
      <c r="N23" s="445">
        <f>'07'!N71</f>
        <v>92208</v>
      </c>
      <c r="O23" s="445">
        <f>'07'!O71</f>
        <v>0</v>
      </c>
      <c r="P23" s="445">
        <f>'07'!P71</f>
        <v>0</v>
      </c>
      <c r="Q23" s="445">
        <f>'07'!Q71</f>
        <v>1431294</v>
      </c>
      <c r="R23" s="445">
        <f>'07'!R71</f>
        <v>2297471</v>
      </c>
      <c r="S23" s="445">
        <f>'07'!S71</f>
        <v>15171175</v>
      </c>
      <c r="T23" s="444">
        <f t="shared" si="1"/>
        <v>16.436186909947633</v>
      </c>
    </row>
    <row r="24" spans="1:20" ht="16.5">
      <c r="A24" s="436"/>
      <c r="B24" s="436"/>
      <c r="C24" s="436"/>
      <c r="D24" s="436"/>
      <c r="E24" s="436"/>
      <c r="F24" s="435"/>
      <c r="G24" s="435"/>
      <c r="H24" s="435"/>
      <c r="I24" s="435"/>
      <c r="J24" s="435"/>
      <c r="K24" s="435"/>
      <c r="L24" s="435"/>
      <c r="M24" s="435"/>
      <c r="N24" s="435"/>
      <c r="O24" s="888" t="str">
        <f>'Thong tin'!B8</f>
        <v>Trà Vinh, ngày 29 tháng 4 năm 2016</v>
      </c>
      <c r="P24" s="888"/>
      <c r="Q24" s="888"/>
      <c r="R24" s="888"/>
      <c r="S24" s="888"/>
      <c r="T24" s="888"/>
    </row>
    <row r="25" spans="1:20" ht="16.5">
      <c r="A25" s="434"/>
      <c r="B25" s="889"/>
      <c r="C25" s="889"/>
      <c r="D25" s="889"/>
      <c r="E25" s="889"/>
      <c r="F25" s="460"/>
      <c r="G25" s="460"/>
      <c r="H25" s="460"/>
      <c r="I25" s="460"/>
      <c r="J25" s="460"/>
      <c r="K25" s="460"/>
      <c r="L25" s="460"/>
      <c r="M25" s="460"/>
      <c r="N25" s="460"/>
      <c r="O25" s="861" t="str">
        <f>'Thong tin'!B7</f>
        <v>PHÓ CỤC TRƯỞNG</v>
      </c>
      <c r="P25" s="861"/>
      <c r="Q25" s="861"/>
      <c r="R25" s="861"/>
      <c r="S25" s="861"/>
      <c r="T25" s="861"/>
    </row>
    <row r="26" spans="1:20" ht="16.5">
      <c r="A26" s="395"/>
      <c r="B26" s="889" t="s">
        <v>4</v>
      </c>
      <c r="C26" s="889"/>
      <c r="D26" s="889"/>
      <c r="E26" s="889"/>
      <c r="F26" s="398"/>
      <c r="G26" s="398"/>
      <c r="H26" s="398"/>
      <c r="I26" s="398"/>
      <c r="J26" s="398"/>
      <c r="K26" s="398"/>
      <c r="L26" s="398"/>
      <c r="M26" s="398"/>
      <c r="N26" s="398"/>
      <c r="O26" s="861"/>
      <c r="P26" s="861"/>
      <c r="Q26" s="861"/>
      <c r="R26" s="861"/>
      <c r="S26" s="861"/>
      <c r="T26" s="861"/>
    </row>
    <row r="27" spans="1:20" ht="15.75">
      <c r="A27" s="395"/>
      <c r="B27" s="451"/>
      <c r="C27" s="451"/>
      <c r="D27" s="398"/>
      <c r="E27" s="398"/>
      <c r="F27" s="398"/>
      <c r="G27" s="398"/>
      <c r="H27" s="398"/>
      <c r="I27" s="398"/>
      <c r="J27" s="398"/>
      <c r="K27" s="398"/>
      <c r="L27" s="398"/>
      <c r="M27" s="398"/>
      <c r="N27" s="398"/>
      <c r="O27" s="398"/>
      <c r="P27" s="398"/>
      <c r="Q27" s="398"/>
      <c r="R27" s="398"/>
      <c r="S27" s="451"/>
      <c r="T27" s="451"/>
    </row>
    <row r="28" spans="1:20" ht="15.75">
      <c r="A28" s="395"/>
      <c r="B28" s="451"/>
      <c r="C28" s="451"/>
      <c r="D28" s="398"/>
      <c r="E28" s="398"/>
      <c r="F28" s="398"/>
      <c r="G28" s="398"/>
      <c r="H28" s="398"/>
      <c r="I28" s="398"/>
      <c r="J28" s="398"/>
      <c r="K28" s="398"/>
      <c r="L28" s="398"/>
      <c r="M28" s="398"/>
      <c r="N28" s="398"/>
      <c r="O28" s="398"/>
      <c r="P28" s="398"/>
      <c r="Q28" s="398"/>
      <c r="R28" s="398"/>
      <c r="S28" s="451"/>
      <c r="T28" s="451"/>
    </row>
    <row r="29" spans="1:20" ht="15.75">
      <c r="A29" s="433"/>
      <c r="B29" s="451"/>
      <c r="C29" s="451"/>
      <c r="D29" s="398"/>
      <c r="E29" s="398"/>
      <c r="F29" s="398"/>
      <c r="G29" s="398"/>
      <c r="H29" s="398"/>
      <c r="I29" s="398"/>
      <c r="J29" s="398"/>
      <c r="K29" s="398"/>
      <c r="L29" s="398"/>
      <c r="M29" s="398"/>
      <c r="N29" s="398"/>
      <c r="O29" s="398"/>
      <c r="P29" s="398"/>
      <c r="Q29" s="398"/>
      <c r="R29" s="398"/>
      <c r="S29" s="451"/>
      <c r="T29" s="451"/>
    </row>
    <row r="30" spans="1:20" ht="15.75">
      <c r="A30" s="395"/>
      <c r="B30" s="893"/>
      <c r="C30" s="893"/>
      <c r="D30" s="893"/>
      <c r="E30" s="893"/>
      <c r="F30" s="893"/>
      <c r="G30" s="893"/>
      <c r="H30" s="893"/>
      <c r="I30" s="893"/>
      <c r="J30" s="893"/>
      <c r="K30" s="893"/>
      <c r="L30" s="893"/>
      <c r="M30" s="893"/>
      <c r="N30" s="893"/>
      <c r="O30" s="893"/>
      <c r="P30" s="893"/>
      <c r="Q30" s="398"/>
      <c r="R30" s="398"/>
      <c r="S30" s="451"/>
      <c r="T30" s="451"/>
    </row>
    <row r="31" spans="1:20" ht="15.75">
      <c r="A31" s="395"/>
      <c r="B31" s="893"/>
      <c r="C31" s="893"/>
      <c r="D31" s="893"/>
      <c r="E31" s="893"/>
      <c r="F31" s="893"/>
      <c r="G31" s="893"/>
      <c r="H31" s="893"/>
      <c r="I31" s="893"/>
      <c r="J31" s="893"/>
      <c r="K31" s="893"/>
      <c r="L31" s="893"/>
      <c r="M31" s="893"/>
      <c r="N31" s="893"/>
      <c r="O31" s="893"/>
      <c r="P31" s="893"/>
      <c r="Q31" s="398"/>
      <c r="R31" s="398"/>
      <c r="S31" s="451"/>
      <c r="T31" s="451"/>
    </row>
    <row r="32" spans="1:20" ht="15.75">
      <c r="A32" s="395"/>
      <c r="B32" s="893"/>
      <c r="C32" s="893"/>
      <c r="D32" s="893"/>
      <c r="E32" s="893"/>
      <c r="F32" s="893"/>
      <c r="G32" s="893"/>
      <c r="H32" s="893"/>
      <c r="I32" s="893"/>
      <c r="J32" s="893"/>
      <c r="K32" s="893"/>
      <c r="L32" s="893"/>
      <c r="M32" s="893"/>
      <c r="N32" s="893"/>
      <c r="O32" s="893"/>
      <c r="P32" s="893"/>
      <c r="Q32" s="398"/>
      <c r="R32" s="398"/>
      <c r="S32" s="451"/>
      <c r="T32" s="451"/>
    </row>
    <row r="33" spans="1:20" ht="15.75">
      <c r="A33" s="431"/>
      <c r="B33" s="854" t="s">
        <v>433</v>
      </c>
      <c r="C33" s="854"/>
      <c r="D33" s="854"/>
      <c r="E33" s="854"/>
      <c r="F33" s="452"/>
      <c r="G33" s="452"/>
      <c r="H33" s="452"/>
      <c r="I33" s="452"/>
      <c r="J33" s="452"/>
      <c r="K33" s="452"/>
      <c r="L33" s="452"/>
      <c r="M33" s="452"/>
      <c r="N33" s="452"/>
      <c r="O33" s="854" t="str">
        <f>'Thong tin'!B6</f>
        <v>Trần Việt Hồng</v>
      </c>
      <c r="P33" s="854"/>
      <c r="Q33" s="854"/>
      <c r="R33" s="854"/>
      <c r="S33" s="854"/>
      <c r="T33" s="854"/>
    </row>
  </sheetData>
  <sheetProtection/>
  <mergeCells count="46">
    <mergeCell ref="B33:E33"/>
    <mergeCell ref="O33:T33"/>
    <mergeCell ref="F6:F10"/>
    <mergeCell ref="B26:E26"/>
    <mergeCell ref="O26:T26"/>
    <mergeCell ref="B30:P30"/>
    <mergeCell ref="B31:P31"/>
    <mergeCell ref="B32:P32"/>
    <mergeCell ref="N9:N10"/>
    <mergeCell ref="A11:B11"/>
    <mergeCell ref="A12:B12"/>
    <mergeCell ref="O24:T24"/>
    <mergeCell ref="B25:E25"/>
    <mergeCell ref="O25:T25"/>
    <mergeCell ref="J9:J10"/>
    <mergeCell ref="K9:K10"/>
    <mergeCell ref="L9:L10"/>
    <mergeCell ref="A6:B10"/>
    <mergeCell ref="E9:E10"/>
    <mergeCell ref="G6:G10"/>
    <mergeCell ref="H6:R6"/>
    <mergeCell ref="M9:M10"/>
    <mergeCell ref="C6:E6"/>
    <mergeCell ref="D9:D10"/>
    <mergeCell ref="O9:O10"/>
    <mergeCell ref="C7:C10"/>
    <mergeCell ref="A2:D2"/>
    <mergeCell ref="E2:P2"/>
    <mergeCell ref="Q2:T2"/>
    <mergeCell ref="A3:D3"/>
    <mergeCell ref="E3:P3"/>
    <mergeCell ref="T6:T10"/>
    <mergeCell ref="D7:E8"/>
    <mergeCell ref="H7:H10"/>
    <mergeCell ref="I7:Q7"/>
    <mergeCell ref="R7:R10"/>
    <mergeCell ref="E1:P1"/>
    <mergeCell ref="Q1:T1"/>
    <mergeCell ref="I8:I10"/>
    <mergeCell ref="J8:Q8"/>
    <mergeCell ref="Q4:T4"/>
    <mergeCell ref="Q5:T5"/>
    <mergeCell ref="Q3:T3"/>
    <mergeCell ref="S6:S10"/>
    <mergeCell ref="P9:P10"/>
    <mergeCell ref="Q9:Q10"/>
  </mergeCells>
  <printOptions/>
  <pageMargins left="0" right="0" top="0.75" bottom="0" header="0.3" footer="0"/>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T86"/>
  <sheetViews>
    <sheetView showZeros="0" view="pageBreakPreview" zoomScale="77" zoomScaleSheetLayoutView="77" zoomScalePageLayoutView="0" workbookViewId="0" topLeftCell="A1">
      <selection activeCell="E12" sqref="E12"/>
    </sheetView>
  </sheetViews>
  <sheetFormatPr defaultColWidth="9.00390625" defaultRowHeight="15.75"/>
  <cols>
    <col min="1" max="1" width="4.75390625" style="23" customWidth="1"/>
    <col min="2" max="2" width="18.50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9.50390625" style="23" customWidth="1"/>
    <col min="10" max="10" width="7.25390625" style="23" customWidth="1"/>
    <col min="11" max="11" width="7.375" style="23" customWidth="1"/>
    <col min="12" max="12" width="7.625" style="23" customWidth="1"/>
    <col min="13" max="14" width="5.875" style="23" customWidth="1"/>
    <col min="15" max="15" width="6.125" style="23" customWidth="1"/>
    <col min="16" max="16" width="5.25390625" style="23" customWidth="1"/>
    <col min="17" max="17" width="7.50390625" style="23" customWidth="1"/>
    <col min="18" max="18" width="7.375" style="23" customWidth="1"/>
    <col min="19" max="19" width="9.125" style="23" customWidth="1"/>
    <col min="20" max="16384" width="9.00390625" style="23" customWidth="1"/>
  </cols>
  <sheetData>
    <row r="1" spans="1:19" ht="20.25" customHeight="1">
      <c r="A1" s="412" t="s">
        <v>27</v>
      </c>
      <c r="B1" s="412"/>
      <c r="C1" s="412"/>
      <c r="E1" s="898" t="s">
        <v>66</v>
      </c>
      <c r="F1" s="898"/>
      <c r="G1" s="898"/>
      <c r="H1" s="898"/>
      <c r="I1" s="898"/>
      <c r="J1" s="898"/>
      <c r="K1" s="898"/>
      <c r="L1" s="898"/>
      <c r="M1" s="898"/>
      <c r="N1" s="898"/>
      <c r="O1" s="898"/>
      <c r="P1" s="408" t="s">
        <v>549</v>
      </c>
      <c r="Q1" s="408"/>
      <c r="R1" s="408"/>
      <c r="S1" s="408"/>
    </row>
    <row r="2" spans="1:19" ht="17.25" customHeight="1">
      <c r="A2" s="911" t="s">
        <v>244</v>
      </c>
      <c r="B2" s="911"/>
      <c r="C2" s="911"/>
      <c r="D2" s="911"/>
      <c r="E2" s="899" t="s">
        <v>34</v>
      </c>
      <c r="F2" s="899"/>
      <c r="G2" s="899"/>
      <c r="H2" s="899"/>
      <c r="I2" s="899"/>
      <c r="J2" s="899"/>
      <c r="K2" s="899"/>
      <c r="L2" s="899"/>
      <c r="M2" s="899"/>
      <c r="N2" s="899"/>
      <c r="O2" s="899"/>
      <c r="P2" s="912" t="str">
        <f>'Thong tin'!B4</f>
        <v>CTHADS TRÀ VINH</v>
      </c>
      <c r="Q2" s="912"/>
      <c r="R2" s="912"/>
      <c r="S2" s="912"/>
    </row>
    <row r="3" spans="1:19" ht="19.5" customHeight="1">
      <c r="A3" s="911" t="s">
        <v>245</v>
      </c>
      <c r="B3" s="911"/>
      <c r="C3" s="911"/>
      <c r="D3" s="911"/>
      <c r="E3" s="900" t="str">
        <f>'Thong tin'!B3</f>
        <v>07 tháng / năm 2016</v>
      </c>
      <c r="F3" s="900"/>
      <c r="G3" s="900"/>
      <c r="H3" s="900"/>
      <c r="I3" s="900"/>
      <c r="J3" s="900"/>
      <c r="K3" s="900"/>
      <c r="L3" s="900"/>
      <c r="M3" s="900"/>
      <c r="N3" s="900"/>
      <c r="O3" s="900"/>
      <c r="P3" s="408" t="s">
        <v>548</v>
      </c>
      <c r="Q3" s="412"/>
      <c r="R3" s="408"/>
      <c r="S3" s="408"/>
    </row>
    <row r="4" spans="1:19" ht="14.25" customHeight="1">
      <c r="A4" s="399" t="s">
        <v>124</v>
      </c>
      <c r="B4" s="412"/>
      <c r="C4" s="412"/>
      <c r="D4" s="412"/>
      <c r="E4" s="412"/>
      <c r="F4" s="412"/>
      <c r="G4" s="412"/>
      <c r="H4" s="412"/>
      <c r="I4" s="412"/>
      <c r="J4" s="412"/>
      <c r="K4" s="412"/>
      <c r="L4" s="412"/>
      <c r="M4" s="412"/>
      <c r="N4" s="411"/>
      <c r="O4" s="411"/>
      <c r="P4" s="903" t="s">
        <v>304</v>
      </c>
      <c r="Q4" s="903"/>
      <c r="R4" s="903"/>
      <c r="S4" s="903"/>
    </row>
    <row r="5" spans="2:19" ht="21.75" customHeight="1">
      <c r="B5" s="380"/>
      <c r="C5" s="380"/>
      <c r="Q5" s="410" t="s">
        <v>547</v>
      </c>
      <c r="R5" s="409"/>
      <c r="S5" s="409"/>
    </row>
    <row r="6" spans="1:19" ht="19.5" customHeight="1">
      <c r="A6" s="910" t="s">
        <v>57</v>
      </c>
      <c r="B6" s="910"/>
      <c r="C6" s="896" t="s">
        <v>125</v>
      </c>
      <c r="D6" s="896"/>
      <c r="E6" s="896"/>
      <c r="F6" s="901" t="s">
        <v>101</v>
      </c>
      <c r="G6" s="901" t="s">
        <v>126</v>
      </c>
      <c r="H6" s="902" t="s">
        <v>102</v>
      </c>
      <c r="I6" s="902"/>
      <c r="J6" s="902"/>
      <c r="K6" s="902"/>
      <c r="L6" s="902"/>
      <c r="M6" s="902"/>
      <c r="N6" s="902"/>
      <c r="O6" s="902"/>
      <c r="P6" s="902"/>
      <c r="Q6" s="902"/>
      <c r="R6" s="896" t="s">
        <v>249</v>
      </c>
      <c r="S6" s="896" t="s">
        <v>546</v>
      </c>
    </row>
    <row r="7" spans="1:19" s="408" customFormat="1" ht="27" customHeight="1">
      <c r="A7" s="910"/>
      <c r="B7" s="910"/>
      <c r="C7" s="896" t="s">
        <v>42</v>
      </c>
      <c r="D7" s="896" t="s">
        <v>7</v>
      </c>
      <c r="E7" s="896"/>
      <c r="F7" s="901"/>
      <c r="G7" s="901"/>
      <c r="H7" s="901" t="s">
        <v>102</v>
      </c>
      <c r="I7" s="896" t="s">
        <v>103</v>
      </c>
      <c r="J7" s="896"/>
      <c r="K7" s="896"/>
      <c r="L7" s="896"/>
      <c r="M7" s="896"/>
      <c r="N7" s="896"/>
      <c r="O7" s="896"/>
      <c r="P7" s="896"/>
      <c r="Q7" s="901" t="s">
        <v>112</v>
      </c>
      <c r="R7" s="896"/>
      <c r="S7" s="896"/>
    </row>
    <row r="8" spans="1:19" ht="21.75" customHeight="1">
      <c r="A8" s="910"/>
      <c r="B8" s="910"/>
      <c r="C8" s="896"/>
      <c r="D8" s="896" t="s">
        <v>128</v>
      </c>
      <c r="E8" s="896" t="s">
        <v>129</v>
      </c>
      <c r="F8" s="901"/>
      <c r="G8" s="901"/>
      <c r="H8" s="901"/>
      <c r="I8" s="901" t="s">
        <v>545</v>
      </c>
      <c r="J8" s="896" t="s">
        <v>7</v>
      </c>
      <c r="K8" s="896"/>
      <c r="L8" s="896"/>
      <c r="M8" s="896"/>
      <c r="N8" s="896"/>
      <c r="O8" s="896"/>
      <c r="P8" s="896"/>
      <c r="Q8" s="901"/>
      <c r="R8" s="896"/>
      <c r="S8" s="896"/>
    </row>
    <row r="9" spans="1:19" ht="84" customHeight="1">
      <c r="A9" s="910"/>
      <c r="B9" s="910"/>
      <c r="C9" s="896"/>
      <c r="D9" s="896"/>
      <c r="E9" s="896"/>
      <c r="F9" s="901"/>
      <c r="G9" s="901"/>
      <c r="H9" s="901"/>
      <c r="I9" s="901"/>
      <c r="J9" s="407" t="s">
        <v>130</v>
      </c>
      <c r="K9" s="407" t="s">
        <v>131</v>
      </c>
      <c r="L9" s="406" t="s">
        <v>105</v>
      </c>
      <c r="M9" s="406" t="s">
        <v>132</v>
      </c>
      <c r="N9" s="406" t="s">
        <v>108</v>
      </c>
      <c r="O9" s="406" t="s">
        <v>250</v>
      </c>
      <c r="P9" s="406" t="s">
        <v>111</v>
      </c>
      <c r="Q9" s="901"/>
      <c r="R9" s="896"/>
      <c r="S9" s="896"/>
    </row>
    <row r="10" spans="1:19" ht="15" customHeight="1">
      <c r="A10" s="909" t="s">
        <v>6</v>
      </c>
      <c r="B10" s="909"/>
      <c r="C10" s="466">
        <v>1</v>
      </c>
      <c r="D10" s="466">
        <v>2</v>
      </c>
      <c r="E10" s="466">
        <v>3</v>
      </c>
      <c r="F10" s="466">
        <v>4</v>
      </c>
      <c r="G10" s="466">
        <v>5</v>
      </c>
      <c r="H10" s="466">
        <v>6</v>
      </c>
      <c r="I10" s="466">
        <v>7</v>
      </c>
      <c r="J10" s="466">
        <v>8</v>
      </c>
      <c r="K10" s="466">
        <v>9</v>
      </c>
      <c r="L10" s="466">
        <v>10</v>
      </c>
      <c r="M10" s="466">
        <v>11</v>
      </c>
      <c r="N10" s="466">
        <v>12</v>
      </c>
      <c r="O10" s="466">
        <v>13</v>
      </c>
      <c r="P10" s="466">
        <v>14</v>
      </c>
      <c r="Q10" s="466">
        <v>15</v>
      </c>
      <c r="R10" s="466">
        <v>16</v>
      </c>
      <c r="S10" s="466">
        <v>17</v>
      </c>
    </row>
    <row r="11" spans="1:19" ht="18" customHeight="1">
      <c r="A11" s="907" t="s">
        <v>30</v>
      </c>
      <c r="B11" s="908"/>
      <c r="C11" s="467">
        <f aca="true" t="shared" si="0" ref="C11:R11">+C12+C22</f>
        <v>11636</v>
      </c>
      <c r="D11" s="467">
        <f t="shared" si="0"/>
        <v>4965</v>
      </c>
      <c r="E11" s="467">
        <f t="shared" si="0"/>
        <v>6671</v>
      </c>
      <c r="F11" s="467">
        <f t="shared" si="0"/>
        <v>123</v>
      </c>
      <c r="G11" s="467">
        <f t="shared" si="0"/>
        <v>0</v>
      </c>
      <c r="H11" s="467">
        <f t="shared" si="0"/>
        <v>11513</v>
      </c>
      <c r="I11" s="467">
        <f t="shared" si="0"/>
        <v>10475</v>
      </c>
      <c r="J11" s="467">
        <f t="shared" si="0"/>
        <v>4612</v>
      </c>
      <c r="K11" s="467">
        <f t="shared" si="0"/>
        <v>111</v>
      </c>
      <c r="L11" s="467">
        <f t="shared" si="0"/>
        <v>5225</v>
      </c>
      <c r="M11" s="467">
        <f t="shared" si="0"/>
        <v>259</v>
      </c>
      <c r="N11" s="467">
        <f t="shared" si="0"/>
        <v>4</v>
      </c>
      <c r="O11" s="467">
        <f t="shared" si="0"/>
        <v>0</v>
      </c>
      <c r="P11" s="467">
        <f t="shared" si="0"/>
        <v>264</v>
      </c>
      <c r="Q11" s="467">
        <f t="shared" si="0"/>
        <v>1038</v>
      </c>
      <c r="R11" s="467">
        <f t="shared" si="0"/>
        <v>6790</v>
      </c>
      <c r="S11" s="468">
        <f aca="true" t="shared" si="1" ref="S11:S42">(((J11+K11))/I11)*100</f>
        <v>45.088305489260144</v>
      </c>
    </row>
    <row r="12" spans="1:19" ht="18" customHeight="1">
      <c r="A12" s="505" t="s">
        <v>0</v>
      </c>
      <c r="B12" s="506" t="s">
        <v>135</v>
      </c>
      <c r="C12" s="467">
        <f aca="true" t="shared" si="2" ref="C12:R12">SUM(C13:C21)</f>
        <v>316</v>
      </c>
      <c r="D12" s="467">
        <f t="shared" si="2"/>
        <v>202</v>
      </c>
      <c r="E12" s="467">
        <f t="shared" si="2"/>
        <v>114</v>
      </c>
      <c r="F12" s="467">
        <f t="shared" si="2"/>
        <v>1</v>
      </c>
      <c r="G12" s="467">
        <f t="shared" si="2"/>
        <v>0</v>
      </c>
      <c r="H12" s="467">
        <f t="shared" si="2"/>
        <v>315</v>
      </c>
      <c r="I12" s="467">
        <f t="shared" si="2"/>
        <v>279</v>
      </c>
      <c r="J12" s="467">
        <f t="shared" si="2"/>
        <v>92</v>
      </c>
      <c r="K12" s="467">
        <f t="shared" si="2"/>
        <v>1</v>
      </c>
      <c r="L12" s="467">
        <f t="shared" si="2"/>
        <v>138</v>
      </c>
      <c r="M12" s="467">
        <f t="shared" si="2"/>
        <v>10</v>
      </c>
      <c r="N12" s="467">
        <f t="shared" si="2"/>
        <v>1</v>
      </c>
      <c r="O12" s="467">
        <f t="shared" si="2"/>
        <v>0</v>
      </c>
      <c r="P12" s="467">
        <f t="shared" si="2"/>
        <v>37</v>
      </c>
      <c r="Q12" s="467">
        <f t="shared" si="2"/>
        <v>36</v>
      </c>
      <c r="R12" s="467">
        <f t="shared" si="2"/>
        <v>222</v>
      </c>
      <c r="S12" s="468">
        <f t="shared" si="1"/>
        <v>33.33333333333333</v>
      </c>
    </row>
    <row r="13" spans="1:20" ht="18" customHeight="1">
      <c r="A13" s="394" t="s">
        <v>43</v>
      </c>
      <c r="B13" s="461" t="s">
        <v>434</v>
      </c>
      <c r="C13" s="467">
        <f aca="true" t="shared" si="3" ref="C13:C30">+D13+E13</f>
        <v>7</v>
      </c>
      <c r="D13" s="467">
        <v>0</v>
      </c>
      <c r="E13" s="467">
        <v>7</v>
      </c>
      <c r="F13" s="467">
        <v>0</v>
      </c>
      <c r="G13" s="467">
        <v>0</v>
      </c>
      <c r="H13" s="467">
        <f aca="true" t="shared" si="4" ref="H13:H30">SUM(I13,Q13)</f>
        <v>7</v>
      </c>
      <c r="I13" s="467">
        <f aca="true" t="shared" si="5" ref="I13:I30">SUM(J13:P13)</f>
        <v>7</v>
      </c>
      <c r="J13" s="467">
        <v>6</v>
      </c>
      <c r="K13" s="467">
        <v>1</v>
      </c>
      <c r="L13" s="467">
        <v>0</v>
      </c>
      <c r="M13" s="467">
        <v>0</v>
      </c>
      <c r="N13" s="467">
        <v>0</v>
      </c>
      <c r="O13" s="467">
        <v>0</v>
      </c>
      <c r="P13" s="467">
        <v>0</v>
      </c>
      <c r="Q13" s="467">
        <v>0</v>
      </c>
      <c r="R13" s="473">
        <f aca="true" t="shared" si="6" ref="R13:R21">SUM(L13:Q13)</f>
        <v>0</v>
      </c>
      <c r="S13" s="468">
        <f t="shared" si="1"/>
        <v>100</v>
      </c>
      <c r="T13" s="454"/>
    </row>
    <row r="14" spans="1:20" ht="18" customHeight="1">
      <c r="A14" s="394" t="s">
        <v>44</v>
      </c>
      <c r="B14" s="461" t="s">
        <v>537</v>
      </c>
      <c r="C14" s="467">
        <f t="shared" si="3"/>
        <v>2</v>
      </c>
      <c r="D14" s="467">
        <v>0</v>
      </c>
      <c r="E14" s="467">
        <v>2</v>
      </c>
      <c r="F14" s="467">
        <v>0</v>
      </c>
      <c r="G14" s="467">
        <v>0</v>
      </c>
      <c r="H14" s="467">
        <f t="shared" si="4"/>
        <v>2</v>
      </c>
      <c r="I14" s="467">
        <f t="shared" si="5"/>
        <v>2</v>
      </c>
      <c r="J14" s="467">
        <v>2</v>
      </c>
      <c r="K14" s="467">
        <v>0</v>
      </c>
      <c r="L14" s="467">
        <v>0</v>
      </c>
      <c r="M14" s="467">
        <v>0</v>
      </c>
      <c r="N14" s="467">
        <v>0</v>
      </c>
      <c r="O14" s="467">
        <v>0</v>
      </c>
      <c r="P14" s="467">
        <v>0</v>
      </c>
      <c r="Q14" s="467">
        <v>0</v>
      </c>
      <c r="R14" s="473">
        <f t="shared" si="6"/>
        <v>0</v>
      </c>
      <c r="S14" s="468">
        <f t="shared" si="1"/>
        <v>100</v>
      </c>
      <c r="T14" s="454"/>
    </row>
    <row r="15" spans="1:20" ht="18" customHeight="1">
      <c r="A15" s="394" t="s">
        <v>49</v>
      </c>
      <c r="B15" s="461" t="s">
        <v>536</v>
      </c>
      <c r="C15" s="467">
        <f t="shared" si="3"/>
        <v>49</v>
      </c>
      <c r="D15" s="467">
        <v>43</v>
      </c>
      <c r="E15" s="467">
        <v>6</v>
      </c>
      <c r="F15" s="467">
        <v>0</v>
      </c>
      <c r="G15" s="467">
        <v>0</v>
      </c>
      <c r="H15" s="467">
        <f t="shared" si="4"/>
        <v>49</v>
      </c>
      <c r="I15" s="467">
        <f t="shared" si="5"/>
        <v>47</v>
      </c>
      <c r="J15" s="467">
        <v>7</v>
      </c>
      <c r="K15" s="467">
        <v>0</v>
      </c>
      <c r="L15" s="467">
        <v>17</v>
      </c>
      <c r="M15" s="467">
        <v>4</v>
      </c>
      <c r="N15" s="467">
        <v>1</v>
      </c>
      <c r="O15" s="467">
        <v>0</v>
      </c>
      <c r="P15" s="467">
        <v>18</v>
      </c>
      <c r="Q15" s="467">
        <v>2</v>
      </c>
      <c r="R15" s="473">
        <f t="shared" si="6"/>
        <v>42</v>
      </c>
      <c r="S15" s="468">
        <f t="shared" si="1"/>
        <v>14.893617021276595</v>
      </c>
      <c r="T15" s="454"/>
    </row>
    <row r="16" spans="1:20" ht="18" customHeight="1">
      <c r="A16" s="394" t="s">
        <v>58</v>
      </c>
      <c r="B16" s="461" t="s">
        <v>535</v>
      </c>
      <c r="C16" s="467">
        <f t="shared" si="3"/>
        <v>45</v>
      </c>
      <c r="D16" s="467">
        <v>35</v>
      </c>
      <c r="E16" s="467">
        <v>10</v>
      </c>
      <c r="F16" s="467">
        <v>0</v>
      </c>
      <c r="G16" s="467">
        <v>0</v>
      </c>
      <c r="H16" s="467">
        <f t="shared" si="4"/>
        <v>45</v>
      </c>
      <c r="I16" s="467">
        <f t="shared" si="5"/>
        <v>43</v>
      </c>
      <c r="J16" s="467">
        <v>8</v>
      </c>
      <c r="K16" s="467">
        <v>0</v>
      </c>
      <c r="L16" s="467">
        <v>32</v>
      </c>
      <c r="M16" s="467">
        <v>3</v>
      </c>
      <c r="N16" s="467">
        <v>0</v>
      </c>
      <c r="O16" s="467">
        <v>0</v>
      </c>
      <c r="P16" s="467">
        <v>0</v>
      </c>
      <c r="Q16" s="467">
        <v>2</v>
      </c>
      <c r="R16" s="473">
        <f t="shared" si="6"/>
        <v>37</v>
      </c>
      <c r="S16" s="468">
        <f t="shared" si="1"/>
        <v>18.6046511627907</v>
      </c>
      <c r="T16" s="454"/>
    </row>
    <row r="17" spans="1:20" ht="18" customHeight="1">
      <c r="A17" s="394" t="s">
        <v>59</v>
      </c>
      <c r="B17" s="397" t="s">
        <v>534</v>
      </c>
      <c r="C17" s="467">
        <f t="shared" si="3"/>
        <v>42</v>
      </c>
      <c r="D17" s="467">
        <v>27</v>
      </c>
      <c r="E17" s="467">
        <v>15</v>
      </c>
      <c r="F17" s="467">
        <v>0</v>
      </c>
      <c r="G17" s="467">
        <v>0</v>
      </c>
      <c r="H17" s="467">
        <f t="shared" si="4"/>
        <v>42</v>
      </c>
      <c r="I17" s="467">
        <f t="shared" si="5"/>
        <v>33</v>
      </c>
      <c r="J17" s="467">
        <v>15</v>
      </c>
      <c r="K17" s="467">
        <v>0</v>
      </c>
      <c r="L17" s="467">
        <v>16</v>
      </c>
      <c r="M17" s="467">
        <v>0</v>
      </c>
      <c r="N17" s="467">
        <v>0</v>
      </c>
      <c r="O17" s="467">
        <v>0</v>
      </c>
      <c r="P17" s="467">
        <v>2</v>
      </c>
      <c r="Q17" s="467">
        <v>9</v>
      </c>
      <c r="R17" s="473">
        <f t="shared" si="6"/>
        <v>27</v>
      </c>
      <c r="S17" s="468">
        <f t="shared" si="1"/>
        <v>45.45454545454545</v>
      </c>
      <c r="T17" s="454"/>
    </row>
    <row r="18" spans="1:20" ht="18" customHeight="1">
      <c r="A18" s="394" t="s">
        <v>60</v>
      </c>
      <c r="B18" s="461" t="s">
        <v>533</v>
      </c>
      <c r="C18" s="467">
        <f t="shared" si="3"/>
        <v>37</v>
      </c>
      <c r="D18" s="467">
        <v>25</v>
      </c>
      <c r="E18" s="467">
        <v>12</v>
      </c>
      <c r="F18" s="467">
        <v>0</v>
      </c>
      <c r="G18" s="467">
        <v>0</v>
      </c>
      <c r="H18" s="467">
        <f t="shared" si="4"/>
        <v>37</v>
      </c>
      <c r="I18" s="467">
        <f t="shared" si="5"/>
        <v>33</v>
      </c>
      <c r="J18" s="467">
        <v>6</v>
      </c>
      <c r="K18" s="467">
        <v>0</v>
      </c>
      <c r="L18" s="467">
        <v>25</v>
      </c>
      <c r="M18" s="467">
        <v>2</v>
      </c>
      <c r="N18" s="467">
        <v>0</v>
      </c>
      <c r="O18" s="467">
        <v>0</v>
      </c>
      <c r="P18" s="467">
        <v>0</v>
      </c>
      <c r="Q18" s="467">
        <v>4</v>
      </c>
      <c r="R18" s="473">
        <f t="shared" si="6"/>
        <v>31</v>
      </c>
      <c r="S18" s="468">
        <f t="shared" si="1"/>
        <v>18.181818181818183</v>
      </c>
      <c r="T18" s="454"/>
    </row>
    <row r="19" spans="1:20" ht="18" customHeight="1">
      <c r="A19" s="394" t="s">
        <v>61</v>
      </c>
      <c r="B19" s="461" t="s">
        <v>532</v>
      </c>
      <c r="C19" s="467">
        <f t="shared" si="3"/>
        <v>50</v>
      </c>
      <c r="D19" s="467">
        <v>23</v>
      </c>
      <c r="E19" s="467">
        <v>27</v>
      </c>
      <c r="F19" s="467">
        <v>1</v>
      </c>
      <c r="G19" s="467">
        <v>0</v>
      </c>
      <c r="H19" s="467">
        <f t="shared" si="4"/>
        <v>49</v>
      </c>
      <c r="I19" s="467">
        <f t="shared" si="5"/>
        <v>46</v>
      </c>
      <c r="J19" s="467">
        <v>16</v>
      </c>
      <c r="K19" s="467">
        <v>0</v>
      </c>
      <c r="L19" s="467">
        <v>30</v>
      </c>
      <c r="M19" s="467">
        <v>0</v>
      </c>
      <c r="N19" s="467">
        <v>0</v>
      </c>
      <c r="O19" s="467">
        <v>0</v>
      </c>
      <c r="P19" s="467">
        <v>0</v>
      </c>
      <c r="Q19" s="467">
        <v>3</v>
      </c>
      <c r="R19" s="473">
        <f t="shared" si="6"/>
        <v>33</v>
      </c>
      <c r="S19" s="468">
        <f t="shared" si="1"/>
        <v>34.78260869565217</v>
      </c>
      <c r="T19" s="454"/>
    </row>
    <row r="20" spans="1:20" ht="18" customHeight="1">
      <c r="A20" s="394" t="s">
        <v>62</v>
      </c>
      <c r="B20" s="461" t="s">
        <v>531</v>
      </c>
      <c r="C20" s="467">
        <f t="shared" si="3"/>
        <v>58</v>
      </c>
      <c r="D20" s="467">
        <v>36</v>
      </c>
      <c r="E20" s="467">
        <v>22</v>
      </c>
      <c r="F20" s="467">
        <v>0</v>
      </c>
      <c r="G20" s="467">
        <v>0</v>
      </c>
      <c r="H20" s="467">
        <f t="shared" si="4"/>
        <v>58</v>
      </c>
      <c r="I20" s="467">
        <f t="shared" si="5"/>
        <v>46</v>
      </c>
      <c r="J20" s="467">
        <v>25</v>
      </c>
      <c r="K20" s="467">
        <v>0</v>
      </c>
      <c r="L20" s="467">
        <v>9</v>
      </c>
      <c r="M20" s="467">
        <v>1</v>
      </c>
      <c r="N20" s="467">
        <v>0</v>
      </c>
      <c r="O20" s="467">
        <v>0</v>
      </c>
      <c r="P20" s="467">
        <v>11</v>
      </c>
      <c r="Q20" s="467">
        <v>12</v>
      </c>
      <c r="R20" s="473">
        <f t="shared" si="6"/>
        <v>33</v>
      </c>
      <c r="S20" s="468">
        <f t="shared" si="1"/>
        <v>54.347826086956516</v>
      </c>
      <c r="T20" s="454"/>
    </row>
    <row r="21" spans="1:20" ht="18" customHeight="1">
      <c r="A21" s="394" t="s">
        <v>63</v>
      </c>
      <c r="B21" s="461" t="s">
        <v>530</v>
      </c>
      <c r="C21" s="467">
        <f t="shared" si="3"/>
        <v>26</v>
      </c>
      <c r="D21" s="467">
        <v>13</v>
      </c>
      <c r="E21" s="467">
        <v>13</v>
      </c>
      <c r="F21" s="467">
        <v>0</v>
      </c>
      <c r="G21" s="467">
        <v>0</v>
      </c>
      <c r="H21" s="467">
        <f t="shared" si="4"/>
        <v>26</v>
      </c>
      <c r="I21" s="467">
        <f t="shared" si="5"/>
        <v>22</v>
      </c>
      <c r="J21" s="467">
        <v>7</v>
      </c>
      <c r="K21" s="467">
        <v>0</v>
      </c>
      <c r="L21" s="467">
        <v>9</v>
      </c>
      <c r="M21" s="467">
        <v>0</v>
      </c>
      <c r="N21" s="467">
        <v>0</v>
      </c>
      <c r="O21" s="467">
        <v>0</v>
      </c>
      <c r="P21" s="467">
        <v>6</v>
      </c>
      <c r="Q21" s="467">
        <v>4</v>
      </c>
      <c r="R21" s="473">
        <f t="shared" si="6"/>
        <v>19</v>
      </c>
      <c r="S21" s="468">
        <f t="shared" si="1"/>
        <v>31.818181818181817</v>
      </c>
      <c r="T21" s="454"/>
    </row>
    <row r="22" spans="1:20" ht="18" customHeight="1">
      <c r="A22" s="505" t="s">
        <v>1</v>
      </c>
      <c r="B22" s="506" t="s">
        <v>17</v>
      </c>
      <c r="C22" s="467">
        <f t="shared" si="3"/>
        <v>11320</v>
      </c>
      <c r="D22" s="467">
        <f>SUM(D23,D31,D37,D42,D47,D53,D59,D65,D71)</f>
        <v>4763</v>
      </c>
      <c r="E22" s="467">
        <f>SUM(E23,E31,E37,E42,E47,E53,E59,E65,E71)</f>
        <v>6557</v>
      </c>
      <c r="F22" s="467">
        <f>SUM(F23,F31,F37,F42,F47,F53,F59,F65,F71)</f>
        <v>122</v>
      </c>
      <c r="G22" s="467">
        <f>SUM(G23,G31,G37,G42,G47,G53,G59,G65,G71)</f>
        <v>0</v>
      </c>
      <c r="H22" s="467">
        <f t="shared" si="4"/>
        <v>11198</v>
      </c>
      <c r="I22" s="467">
        <f t="shared" si="5"/>
        <v>10196</v>
      </c>
      <c r="J22" s="467">
        <f aca="true" t="shared" si="7" ref="J22:R22">SUM(J23,J31,J37,J42,J47,J53,J59,J65,J71)</f>
        <v>4520</v>
      </c>
      <c r="K22" s="467">
        <f t="shared" si="7"/>
        <v>110</v>
      </c>
      <c r="L22" s="467">
        <f t="shared" si="7"/>
        <v>5087</v>
      </c>
      <c r="M22" s="467">
        <f t="shared" si="7"/>
        <v>249</v>
      </c>
      <c r="N22" s="467">
        <f t="shared" si="7"/>
        <v>3</v>
      </c>
      <c r="O22" s="467">
        <f t="shared" si="7"/>
        <v>0</v>
      </c>
      <c r="P22" s="467">
        <f t="shared" si="7"/>
        <v>227</v>
      </c>
      <c r="Q22" s="467">
        <f t="shared" si="7"/>
        <v>1002</v>
      </c>
      <c r="R22" s="467">
        <f t="shared" si="7"/>
        <v>6568</v>
      </c>
      <c r="S22" s="468">
        <f t="shared" si="1"/>
        <v>45.40996469203609</v>
      </c>
      <c r="T22" s="454"/>
    </row>
    <row r="23" spans="1:20" ht="18" customHeight="1">
      <c r="A23" s="505" t="s">
        <v>43</v>
      </c>
      <c r="B23" s="506" t="s">
        <v>529</v>
      </c>
      <c r="C23" s="467">
        <f t="shared" si="3"/>
        <v>1501</v>
      </c>
      <c r="D23" s="467">
        <f>SUM(D24:D30)</f>
        <v>760</v>
      </c>
      <c r="E23" s="467">
        <f>SUM(E24:E30)</f>
        <v>741</v>
      </c>
      <c r="F23" s="467">
        <f>SUM(F24:F30)</f>
        <v>28</v>
      </c>
      <c r="G23" s="467">
        <f>SUM(G24:G30)</f>
        <v>0</v>
      </c>
      <c r="H23" s="467">
        <f t="shared" si="4"/>
        <v>1473</v>
      </c>
      <c r="I23" s="467">
        <f t="shared" si="5"/>
        <v>1301</v>
      </c>
      <c r="J23" s="467">
        <f aca="true" t="shared" si="8" ref="J23:Q23">SUM(J24:J30)</f>
        <v>526</v>
      </c>
      <c r="K23" s="467">
        <f t="shared" si="8"/>
        <v>7</v>
      </c>
      <c r="L23" s="467">
        <f t="shared" si="8"/>
        <v>671</v>
      </c>
      <c r="M23" s="467">
        <f t="shared" si="8"/>
        <v>38</v>
      </c>
      <c r="N23" s="467">
        <f t="shared" si="8"/>
        <v>0</v>
      </c>
      <c r="O23" s="467">
        <f t="shared" si="8"/>
        <v>0</v>
      </c>
      <c r="P23" s="467">
        <f t="shared" si="8"/>
        <v>59</v>
      </c>
      <c r="Q23" s="467">
        <f t="shared" si="8"/>
        <v>172</v>
      </c>
      <c r="R23" s="473">
        <f aca="true" t="shared" si="9" ref="R23:R31">SUM(L23:Q23)</f>
        <v>940</v>
      </c>
      <c r="S23" s="468">
        <f t="shared" si="1"/>
        <v>40.968485780169104</v>
      </c>
      <c r="T23" s="454"/>
    </row>
    <row r="24" spans="1:20" ht="18" customHeight="1">
      <c r="A24" s="394" t="s">
        <v>45</v>
      </c>
      <c r="B24" s="461" t="s">
        <v>528</v>
      </c>
      <c r="C24" s="467">
        <f t="shared" si="3"/>
        <v>125</v>
      </c>
      <c r="D24" s="467">
        <v>7</v>
      </c>
      <c r="E24" s="469">
        <v>118</v>
      </c>
      <c r="F24" s="469">
        <v>2</v>
      </c>
      <c r="G24" s="467">
        <v>0</v>
      </c>
      <c r="H24" s="467">
        <f t="shared" si="4"/>
        <v>123</v>
      </c>
      <c r="I24" s="467">
        <f t="shared" si="5"/>
        <v>116</v>
      </c>
      <c r="J24" s="469">
        <v>100</v>
      </c>
      <c r="K24" s="467">
        <v>0</v>
      </c>
      <c r="L24" s="469">
        <v>16</v>
      </c>
      <c r="M24" s="467">
        <v>0</v>
      </c>
      <c r="N24" s="467">
        <v>0</v>
      </c>
      <c r="O24" s="467">
        <v>0</v>
      </c>
      <c r="P24" s="470">
        <v>0</v>
      </c>
      <c r="Q24" s="480">
        <v>7</v>
      </c>
      <c r="R24" s="473">
        <f t="shared" si="9"/>
        <v>23</v>
      </c>
      <c r="S24" s="468">
        <f t="shared" si="1"/>
        <v>86.20689655172413</v>
      </c>
      <c r="T24" s="454"/>
    </row>
    <row r="25" spans="1:20" ht="18" customHeight="1">
      <c r="A25" s="394" t="s">
        <v>46</v>
      </c>
      <c r="B25" s="461" t="s">
        <v>527</v>
      </c>
      <c r="C25" s="467">
        <f t="shared" si="3"/>
        <v>304</v>
      </c>
      <c r="D25" s="467">
        <v>177</v>
      </c>
      <c r="E25" s="469">
        <v>127</v>
      </c>
      <c r="F25" s="469">
        <v>5</v>
      </c>
      <c r="G25" s="467">
        <v>0</v>
      </c>
      <c r="H25" s="467">
        <f t="shared" si="4"/>
        <v>299</v>
      </c>
      <c r="I25" s="467">
        <f t="shared" si="5"/>
        <v>253</v>
      </c>
      <c r="J25" s="469">
        <v>83</v>
      </c>
      <c r="K25" s="467">
        <v>0</v>
      </c>
      <c r="L25" s="469">
        <v>130</v>
      </c>
      <c r="M25" s="469">
        <v>11</v>
      </c>
      <c r="N25" s="467">
        <v>0</v>
      </c>
      <c r="O25" s="467">
        <v>0</v>
      </c>
      <c r="P25" s="470">
        <v>29</v>
      </c>
      <c r="Q25" s="480">
        <v>46</v>
      </c>
      <c r="R25" s="473">
        <f t="shared" si="9"/>
        <v>216</v>
      </c>
      <c r="S25" s="468">
        <f t="shared" si="1"/>
        <v>32.80632411067194</v>
      </c>
      <c r="T25" s="454"/>
    </row>
    <row r="26" spans="1:20" ht="18" customHeight="1">
      <c r="A26" s="394" t="s">
        <v>104</v>
      </c>
      <c r="B26" s="461" t="s">
        <v>526</v>
      </c>
      <c r="C26" s="467">
        <f t="shared" si="3"/>
        <v>173</v>
      </c>
      <c r="D26" s="467">
        <v>107</v>
      </c>
      <c r="E26" s="469">
        <v>66</v>
      </c>
      <c r="F26" s="467">
        <v>0</v>
      </c>
      <c r="G26" s="467">
        <v>0</v>
      </c>
      <c r="H26" s="467">
        <f t="shared" si="4"/>
        <v>173</v>
      </c>
      <c r="I26" s="467">
        <f t="shared" si="5"/>
        <v>151</v>
      </c>
      <c r="J26" s="469">
        <v>67</v>
      </c>
      <c r="K26" s="469">
        <v>2</v>
      </c>
      <c r="L26" s="469">
        <v>74</v>
      </c>
      <c r="M26" s="469">
        <v>8</v>
      </c>
      <c r="N26" s="467">
        <v>0</v>
      </c>
      <c r="O26" s="467">
        <v>0</v>
      </c>
      <c r="P26" s="470">
        <v>0</v>
      </c>
      <c r="Q26" s="480">
        <v>22</v>
      </c>
      <c r="R26" s="473">
        <f t="shared" si="9"/>
        <v>104</v>
      </c>
      <c r="S26" s="468">
        <f t="shared" si="1"/>
        <v>45.6953642384106</v>
      </c>
      <c r="T26" s="454"/>
    </row>
    <row r="27" spans="1:20" ht="18" customHeight="1">
      <c r="A27" s="394" t="s">
        <v>106</v>
      </c>
      <c r="B27" s="461" t="s">
        <v>525</v>
      </c>
      <c r="C27" s="467">
        <f t="shared" si="3"/>
        <v>262</v>
      </c>
      <c r="D27" s="467">
        <v>131</v>
      </c>
      <c r="E27" s="469">
        <v>131</v>
      </c>
      <c r="F27" s="467">
        <v>0</v>
      </c>
      <c r="G27" s="467">
        <v>0</v>
      </c>
      <c r="H27" s="467">
        <f t="shared" si="4"/>
        <v>262</v>
      </c>
      <c r="I27" s="467">
        <f t="shared" si="5"/>
        <v>224</v>
      </c>
      <c r="J27" s="469">
        <v>81</v>
      </c>
      <c r="K27" s="469">
        <v>3</v>
      </c>
      <c r="L27" s="469">
        <v>113</v>
      </c>
      <c r="M27" s="469">
        <v>1</v>
      </c>
      <c r="N27" s="467">
        <v>0</v>
      </c>
      <c r="O27" s="467">
        <v>0</v>
      </c>
      <c r="P27" s="470">
        <v>26</v>
      </c>
      <c r="Q27" s="480">
        <v>38</v>
      </c>
      <c r="R27" s="473">
        <f t="shared" si="9"/>
        <v>178</v>
      </c>
      <c r="S27" s="468">
        <f t="shared" si="1"/>
        <v>37.5</v>
      </c>
      <c r="T27" s="454"/>
    </row>
    <row r="28" spans="1:20" ht="18" customHeight="1">
      <c r="A28" s="394" t="s">
        <v>107</v>
      </c>
      <c r="B28" s="461" t="s">
        <v>524</v>
      </c>
      <c r="C28" s="467">
        <f t="shared" si="3"/>
        <v>201</v>
      </c>
      <c r="D28" s="467">
        <v>118</v>
      </c>
      <c r="E28" s="469">
        <v>83</v>
      </c>
      <c r="F28" s="469">
        <v>2</v>
      </c>
      <c r="G28" s="467">
        <v>0</v>
      </c>
      <c r="H28" s="467">
        <f t="shared" si="4"/>
        <v>199</v>
      </c>
      <c r="I28" s="467">
        <f t="shared" si="5"/>
        <v>164</v>
      </c>
      <c r="J28" s="469">
        <v>52</v>
      </c>
      <c r="K28" s="469">
        <v>2</v>
      </c>
      <c r="L28" s="469">
        <v>93</v>
      </c>
      <c r="M28" s="469">
        <v>15</v>
      </c>
      <c r="N28" s="467">
        <v>0</v>
      </c>
      <c r="O28" s="467">
        <v>0</v>
      </c>
      <c r="P28" s="470">
        <v>2</v>
      </c>
      <c r="Q28" s="480">
        <v>35</v>
      </c>
      <c r="R28" s="473">
        <f t="shared" si="9"/>
        <v>145</v>
      </c>
      <c r="S28" s="468">
        <f t="shared" si="1"/>
        <v>32.926829268292686</v>
      </c>
      <c r="T28" s="454"/>
    </row>
    <row r="29" spans="1:20" ht="18" customHeight="1">
      <c r="A29" s="394" t="s">
        <v>109</v>
      </c>
      <c r="B29" s="461" t="s">
        <v>523</v>
      </c>
      <c r="C29" s="467">
        <f t="shared" si="3"/>
        <v>283</v>
      </c>
      <c r="D29" s="467">
        <v>131</v>
      </c>
      <c r="E29" s="469">
        <v>152</v>
      </c>
      <c r="F29" s="469">
        <v>5</v>
      </c>
      <c r="G29" s="467">
        <v>0</v>
      </c>
      <c r="H29" s="467">
        <f t="shared" si="4"/>
        <v>278</v>
      </c>
      <c r="I29" s="467">
        <f t="shared" si="5"/>
        <v>265</v>
      </c>
      <c r="J29" s="469">
        <v>103</v>
      </c>
      <c r="K29" s="467">
        <v>0</v>
      </c>
      <c r="L29" s="469">
        <v>162</v>
      </c>
      <c r="M29" s="467">
        <v>0</v>
      </c>
      <c r="N29" s="467">
        <v>0</v>
      </c>
      <c r="O29" s="467">
        <v>0</v>
      </c>
      <c r="P29" s="470">
        <v>0</v>
      </c>
      <c r="Q29" s="480">
        <v>13</v>
      </c>
      <c r="R29" s="473">
        <f t="shared" si="9"/>
        <v>175</v>
      </c>
      <c r="S29" s="468">
        <f t="shared" si="1"/>
        <v>38.86792452830189</v>
      </c>
      <c r="T29" s="454"/>
    </row>
    <row r="30" spans="1:20" ht="18" customHeight="1">
      <c r="A30" s="394" t="s">
        <v>110</v>
      </c>
      <c r="B30" s="461" t="s">
        <v>522</v>
      </c>
      <c r="C30" s="467">
        <f t="shared" si="3"/>
        <v>153</v>
      </c>
      <c r="D30" s="467">
        <v>89</v>
      </c>
      <c r="E30" s="469">
        <v>64</v>
      </c>
      <c r="F30" s="469">
        <v>14</v>
      </c>
      <c r="G30" s="467">
        <v>0</v>
      </c>
      <c r="H30" s="467">
        <f t="shared" si="4"/>
        <v>139</v>
      </c>
      <c r="I30" s="467">
        <f t="shared" si="5"/>
        <v>128</v>
      </c>
      <c r="J30" s="469">
        <v>40</v>
      </c>
      <c r="K30" s="467">
        <v>0</v>
      </c>
      <c r="L30" s="469">
        <v>83</v>
      </c>
      <c r="M30" s="469">
        <v>3</v>
      </c>
      <c r="N30" s="467">
        <v>0</v>
      </c>
      <c r="O30" s="467">
        <v>0</v>
      </c>
      <c r="P30" s="470">
        <v>2</v>
      </c>
      <c r="Q30" s="480">
        <v>11</v>
      </c>
      <c r="R30" s="473">
        <f t="shared" si="9"/>
        <v>99</v>
      </c>
      <c r="S30" s="468">
        <f t="shared" si="1"/>
        <v>31.25</v>
      </c>
      <c r="T30" s="454"/>
    </row>
    <row r="31" spans="1:20" ht="18" customHeight="1">
      <c r="A31" s="505" t="s">
        <v>44</v>
      </c>
      <c r="B31" s="506" t="s">
        <v>521</v>
      </c>
      <c r="C31" s="467">
        <f>C32+C33+C34+C35+C36</f>
        <v>983</v>
      </c>
      <c r="D31" s="467">
        <f>D32+D33+D34+D35+D36</f>
        <v>491</v>
      </c>
      <c r="E31" s="467">
        <f>E32+E33+E34+E35+E36</f>
        <v>492</v>
      </c>
      <c r="F31" s="467">
        <f>F32+F33+F34+F35+F36</f>
        <v>14</v>
      </c>
      <c r="G31" s="467">
        <f>G32+G33+G34+G35+G36</f>
        <v>0</v>
      </c>
      <c r="H31" s="467">
        <f aca="true" t="shared" si="10" ref="H31:H36">I31+Q31</f>
        <v>969</v>
      </c>
      <c r="I31" s="467">
        <f aca="true" t="shared" si="11" ref="I31:Q31">I32+I33+I34+I35+I36</f>
        <v>912</v>
      </c>
      <c r="J31" s="467">
        <f t="shared" si="11"/>
        <v>312</v>
      </c>
      <c r="K31" s="467">
        <f t="shared" si="11"/>
        <v>7</v>
      </c>
      <c r="L31" s="467">
        <f t="shared" si="11"/>
        <v>445</v>
      </c>
      <c r="M31" s="467">
        <f t="shared" si="11"/>
        <v>32</v>
      </c>
      <c r="N31" s="467">
        <f t="shared" si="11"/>
        <v>2</v>
      </c>
      <c r="O31" s="467">
        <f t="shared" si="11"/>
        <v>0</v>
      </c>
      <c r="P31" s="467">
        <f t="shared" si="11"/>
        <v>114</v>
      </c>
      <c r="Q31" s="467">
        <f t="shared" si="11"/>
        <v>57</v>
      </c>
      <c r="R31" s="473">
        <f t="shared" si="9"/>
        <v>650</v>
      </c>
      <c r="S31" s="468">
        <f t="shared" si="1"/>
        <v>34.978070175438596</v>
      </c>
      <c r="T31" s="454"/>
    </row>
    <row r="32" spans="1:20" ht="18" customHeight="1">
      <c r="A32" s="394" t="s">
        <v>47</v>
      </c>
      <c r="B32" s="461" t="s">
        <v>520</v>
      </c>
      <c r="C32" s="467">
        <f>+D32+E32</f>
        <v>37</v>
      </c>
      <c r="D32" s="467">
        <v>22</v>
      </c>
      <c r="E32" s="467" t="s">
        <v>252</v>
      </c>
      <c r="F32" s="471">
        <v>0</v>
      </c>
      <c r="G32" s="471">
        <v>0</v>
      </c>
      <c r="H32" s="467">
        <f t="shared" si="10"/>
        <v>37</v>
      </c>
      <c r="I32" s="467">
        <f>J32+K32+L32+M32+N32+O32+P32</f>
        <v>33</v>
      </c>
      <c r="J32" s="467" t="s">
        <v>550</v>
      </c>
      <c r="K32" s="467">
        <v>0</v>
      </c>
      <c r="L32" s="467" t="s">
        <v>83</v>
      </c>
      <c r="M32" s="467">
        <v>0</v>
      </c>
      <c r="N32" s="467">
        <v>0</v>
      </c>
      <c r="O32" s="467">
        <v>0</v>
      </c>
      <c r="P32" s="472" t="s">
        <v>59</v>
      </c>
      <c r="Q32" s="473" t="s">
        <v>58</v>
      </c>
      <c r="R32" s="473">
        <f>+Q32+P32+O32+N32+M32+L32</f>
        <v>19</v>
      </c>
      <c r="S32" s="468">
        <f t="shared" si="1"/>
        <v>54.54545454545454</v>
      </c>
      <c r="T32" s="454"/>
    </row>
    <row r="33" spans="1:20" ht="18" customHeight="1">
      <c r="A33" s="394" t="s">
        <v>48</v>
      </c>
      <c r="B33" s="461" t="s">
        <v>519</v>
      </c>
      <c r="C33" s="467">
        <f>+D33+E33</f>
        <v>324</v>
      </c>
      <c r="D33" s="467">
        <v>172</v>
      </c>
      <c r="E33" s="467" t="s">
        <v>563</v>
      </c>
      <c r="F33" s="467" t="s">
        <v>49</v>
      </c>
      <c r="G33" s="471">
        <v>0</v>
      </c>
      <c r="H33" s="467">
        <f t="shared" si="10"/>
        <v>321</v>
      </c>
      <c r="I33" s="467">
        <f>J33+K33+L33+M33+N33+O33+P33</f>
        <v>313</v>
      </c>
      <c r="J33" s="467" t="s">
        <v>567</v>
      </c>
      <c r="K33" s="467" t="s">
        <v>49</v>
      </c>
      <c r="L33" s="467" t="s">
        <v>568</v>
      </c>
      <c r="M33" s="467" t="s">
        <v>502</v>
      </c>
      <c r="N33" s="467">
        <v>0</v>
      </c>
      <c r="O33" s="467">
        <v>0</v>
      </c>
      <c r="P33" s="472" t="s">
        <v>518</v>
      </c>
      <c r="Q33" s="473" t="s">
        <v>62</v>
      </c>
      <c r="R33" s="473">
        <f>+Q33+P33+O33+N33+M33+L33</f>
        <v>223</v>
      </c>
      <c r="S33" s="468">
        <f t="shared" si="1"/>
        <v>31.309904153354633</v>
      </c>
      <c r="T33" s="454"/>
    </row>
    <row r="34" spans="1:20" ht="18" customHeight="1">
      <c r="A34" s="394" t="s">
        <v>517</v>
      </c>
      <c r="B34" s="461" t="s">
        <v>516</v>
      </c>
      <c r="C34" s="467">
        <f>+D34+E34</f>
        <v>284</v>
      </c>
      <c r="D34" s="467">
        <v>173</v>
      </c>
      <c r="E34" s="467" t="s">
        <v>564</v>
      </c>
      <c r="F34" s="471">
        <v>0</v>
      </c>
      <c r="G34" s="471">
        <v>0</v>
      </c>
      <c r="H34" s="467">
        <f t="shared" si="10"/>
        <v>284</v>
      </c>
      <c r="I34" s="467">
        <f>J34+K34+L34+M34+N34+O34+P34</f>
        <v>264</v>
      </c>
      <c r="J34" s="467" t="s">
        <v>505</v>
      </c>
      <c r="K34" s="467" t="s">
        <v>43</v>
      </c>
      <c r="L34" s="467" t="s">
        <v>569</v>
      </c>
      <c r="M34" s="467">
        <v>0</v>
      </c>
      <c r="N34" s="467">
        <v>0</v>
      </c>
      <c r="O34" s="467">
        <v>0</v>
      </c>
      <c r="P34" s="472" t="s">
        <v>502</v>
      </c>
      <c r="Q34" s="473" t="s">
        <v>513</v>
      </c>
      <c r="R34" s="473">
        <f>+Q34+P34+O34+N34+M34+L34</f>
        <v>218</v>
      </c>
      <c r="S34" s="468">
        <f t="shared" si="1"/>
        <v>25</v>
      </c>
      <c r="T34" s="454"/>
    </row>
    <row r="35" spans="1:20" ht="18" customHeight="1">
      <c r="A35" s="394" t="s">
        <v>515</v>
      </c>
      <c r="B35" s="461" t="s">
        <v>514</v>
      </c>
      <c r="C35" s="467">
        <f>+D35+E35</f>
        <v>140</v>
      </c>
      <c r="D35" s="467">
        <v>48</v>
      </c>
      <c r="E35" s="467" t="s">
        <v>565</v>
      </c>
      <c r="F35" s="467" t="s">
        <v>58</v>
      </c>
      <c r="G35" s="471">
        <v>0</v>
      </c>
      <c r="H35" s="467">
        <f t="shared" si="10"/>
        <v>136</v>
      </c>
      <c r="I35" s="467">
        <f>J35+K35+L35+M35+N35+O35+P35</f>
        <v>127</v>
      </c>
      <c r="J35" s="467" t="s">
        <v>570</v>
      </c>
      <c r="K35" s="467" t="s">
        <v>44</v>
      </c>
      <c r="L35" s="467" t="s">
        <v>571</v>
      </c>
      <c r="M35" s="467" t="s">
        <v>43</v>
      </c>
      <c r="N35" s="467">
        <v>0</v>
      </c>
      <c r="O35" s="467">
        <v>0</v>
      </c>
      <c r="P35" s="472" t="s">
        <v>84</v>
      </c>
      <c r="Q35" s="473" t="s">
        <v>63</v>
      </c>
      <c r="R35" s="473">
        <f>+Q35+P35+O35+N35+M35+L35</f>
        <v>67</v>
      </c>
      <c r="S35" s="468">
        <f t="shared" si="1"/>
        <v>54.330708661417326</v>
      </c>
      <c r="T35" s="454"/>
    </row>
    <row r="36" spans="1:20" ht="18" customHeight="1">
      <c r="A36" s="394" t="s">
        <v>512</v>
      </c>
      <c r="B36" s="461" t="s">
        <v>511</v>
      </c>
      <c r="C36" s="467">
        <f>+D36+E36</f>
        <v>198</v>
      </c>
      <c r="D36" s="467">
        <v>76</v>
      </c>
      <c r="E36" s="467" t="s">
        <v>566</v>
      </c>
      <c r="F36" s="467" t="s">
        <v>61</v>
      </c>
      <c r="G36" s="471">
        <v>0</v>
      </c>
      <c r="H36" s="467">
        <f t="shared" si="10"/>
        <v>191</v>
      </c>
      <c r="I36" s="467">
        <f>J36+K36+L36+M36+N36+O36+P36</f>
        <v>175</v>
      </c>
      <c r="J36" s="467" t="s">
        <v>570</v>
      </c>
      <c r="K36" s="467" t="s">
        <v>43</v>
      </c>
      <c r="L36" s="467" t="s">
        <v>572</v>
      </c>
      <c r="M36" s="467" t="s">
        <v>43</v>
      </c>
      <c r="N36" s="467" t="s">
        <v>44</v>
      </c>
      <c r="O36" s="467">
        <v>0</v>
      </c>
      <c r="P36" s="472" t="s">
        <v>58</v>
      </c>
      <c r="Q36" s="473" t="s">
        <v>552</v>
      </c>
      <c r="R36" s="473">
        <f>+Q36+P36+O36+N36+M36+L36</f>
        <v>123</v>
      </c>
      <c r="S36" s="468">
        <f t="shared" si="1"/>
        <v>38.857142857142854</v>
      </c>
      <c r="T36" s="454"/>
    </row>
    <row r="37" spans="1:20" ht="18" customHeight="1">
      <c r="A37" s="505" t="s">
        <v>49</v>
      </c>
      <c r="B37" s="506" t="s">
        <v>510</v>
      </c>
      <c r="C37" s="467">
        <f>C38+C39+C40+C41</f>
        <v>957</v>
      </c>
      <c r="D37" s="467">
        <f>D38+D39+D40+D41</f>
        <v>407</v>
      </c>
      <c r="E37" s="467">
        <f>E38+E39+E40+E41</f>
        <v>550</v>
      </c>
      <c r="F37" s="467">
        <f>F38+F39+F40+F41</f>
        <v>10</v>
      </c>
      <c r="G37" s="467">
        <f>G38+G39+G40+G41</f>
        <v>0</v>
      </c>
      <c r="H37" s="467">
        <f aca="true" t="shared" si="12" ref="H37:R37">+H38+H39+H40+H41</f>
        <v>947</v>
      </c>
      <c r="I37" s="467">
        <f t="shared" si="12"/>
        <v>738</v>
      </c>
      <c r="J37" s="467">
        <f t="shared" si="12"/>
        <v>419</v>
      </c>
      <c r="K37" s="467">
        <f t="shared" si="12"/>
        <v>9</v>
      </c>
      <c r="L37" s="467">
        <f t="shared" si="12"/>
        <v>299</v>
      </c>
      <c r="M37" s="467">
        <f t="shared" si="12"/>
        <v>8</v>
      </c>
      <c r="N37" s="467">
        <f t="shared" si="12"/>
        <v>0</v>
      </c>
      <c r="O37" s="467">
        <f t="shared" si="12"/>
        <v>0</v>
      </c>
      <c r="P37" s="467">
        <f t="shared" si="12"/>
        <v>3</v>
      </c>
      <c r="Q37" s="467">
        <f t="shared" si="12"/>
        <v>209</v>
      </c>
      <c r="R37" s="467">
        <f t="shared" si="12"/>
        <v>519</v>
      </c>
      <c r="S37" s="468">
        <f t="shared" si="1"/>
        <v>57.994579945799465</v>
      </c>
      <c r="T37" s="454"/>
    </row>
    <row r="38" spans="1:20" ht="18" customHeight="1">
      <c r="A38" s="394" t="s">
        <v>113</v>
      </c>
      <c r="B38" s="461" t="s">
        <v>509</v>
      </c>
      <c r="C38" s="467">
        <f aca="true" t="shared" si="13" ref="C38:C75">+D38+E38</f>
        <v>140</v>
      </c>
      <c r="D38" s="467">
        <v>61</v>
      </c>
      <c r="E38" s="474">
        <v>79</v>
      </c>
      <c r="F38" s="469">
        <v>2</v>
      </c>
      <c r="G38" s="467">
        <v>0</v>
      </c>
      <c r="H38" s="467">
        <f>I38+Q38</f>
        <v>138</v>
      </c>
      <c r="I38" s="467">
        <f>J38+K38+L38+M38+N38+O38+P38</f>
        <v>116</v>
      </c>
      <c r="J38" s="474">
        <v>70</v>
      </c>
      <c r="K38" s="474">
        <v>3</v>
      </c>
      <c r="L38" s="474">
        <v>40</v>
      </c>
      <c r="M38" s="474">
        <v>3</v>
      </c>
      <c r="N38" s="467">
        <v>0</v>
      </c>
      <c r="O38" s="467">
        <v>0</v>
      </c>
      <c r="P38" s="467">
        <v>0</v>
      </c>
      <c r="Q38" s="475">
        <v>22</v>
      </c>
      <c r="R38" s="473">
        <f>+Q38+P38+O38+N38+M38+L38</f>
        <v>65</v>
      </c>
      <c r="S38" s="468">
        <f t="shared" si="1"/>
        <v>62.93103448275862</v>
      </c>
      <c r="T38" s="454"/>
    </row>
    <row r="39" spans="1:20" ht="18" customHeight="1">
      <c r="A39" s="394" t="s">
        <v>114</v>
      </c>
      <c r="B39" s="461" t="s">
        <v>508</v>
      </c>
      <c r="C39" s="467">
        <f t="shared" si="13"/>
        <v>193</v>
      </c>
      <c r="D39" s="467">
        <v>135</v>
      </c>
      <c r="E39" s="476" t="s">
        <v>573</v>
      </c>
      <c r="F39" s="476" t="s">
        <v>44</v>
      </c>
      <c r="G39" s="467">
        <v>0</v>
      </c>
      <c r="H39" s="467">
        <f>I39+Q39</f>
        <v>191</v>
      </c>
      <c r="I39" s="467">
        <f>J39+K39+L39+M39+N39+O39+P39</f>
        <v>163</v>
      </c>
      <c r="J39" s="476" t="s">
        <v>571</v>
      </c>
      <c r="K39" s="476" t="s">
        <v>44</v>
      </c>
      <c r="L39" s="476" t="s">
        <v>576</v>
      </c>
      <c r="M39" s="467">
        <v>0</v>
      </c>
      <c r="N39" s="467">
        <v>0</v>
      </c>
      <c r="O39" s="467">
        <v>0</v>
      </c>
      <c r="P39" s="467">
        <v>0</v>
      </c>
      <c r="Q39" s="477" t="s">
        <v>507</v>
      </c>
      <c r="R39" s="473">
        <f>+Q39+P39+O39+N39+M39+L39</f>
        <v>143</v>
      </c>
      <c r="S39" s="468">
        <f t="shared" si="1"/>
        <v>29.447852760736197</v>
      </c>
      <c r="T39" s="454"/>
    </row>
    <row r="40" spans="1:20" ht="18" customHeight="1">
      <c r="A40" s="394" t="s">
        <v>115</v>
      </c>
      <c r="B40" s="461" t="s">
        <v>506</v>
      </c>
      <c r="C40" s="467">
        <f t="shared" si="13"/>
        <v>431</v>
      </c>
      <c r="D40" s="467">
        <v>117</v>
      </c>
      <c r="E40" s="476" t="s">
        <v>574</v>
      </c>
      <c r="F40" s="476" t="s">
        <v>60</v>
      </c>
      <c r="G40" s="467">
        <v>0</v>
      </c>
      <c r="H40" s="467">
        <f>I40+Q40</f>
        <v>425</v>
      </c>
      <c r="I40" s="467">
        <f>J40+K40+L40+M40+N40+O40+P40</f>
        <v>296</v>
      </c>
      <c r="J40" s="476" t="s">
        <v>577</v>
      </c>
      <c r="K40" s="476" t="s">
        <v>49</v>
      </c>
      <c r="L40" s="476" t="s">
        <v>578</v>
      </c>
      <c r="M40" s="476" t="s">
        <v>58</v>
      </c>
      <c r="N40" s="467">
        <v>0</v>
      </c>
      <c r="O40" s="467">
        <v>0</v>
      </c>
      <c r="P40" s="467">
        <v>0</v>
      </c>
      <c r="Q40" s="477" t="s">
        <v>579</v>
      </c>
      <c r="R40" s="473">
        <f>+Q40+P40+O40+N40+M40+L40</f>
        <v>202</v>
      </c>
      <c r="S40" s="468">
        <f t="shared" si="1"/>
        <v>75.33783783783784</v>
      </c>
      <c r="T40" s="454"/>
    </row>
    <row r="41" spans="1:20" ht="18" customHeight="1">
      <c r="A41" s="394" t="s">
        <v>504</v>
      </c>
      <c r="B41" s="461" t="s">
        <v>503</v>
      </c>
      <c r="C41" s="467">
        <f t="shared" si="13"/>
        <v>193</v>
      </c>
      <c r="D41" s="467">
        <v>94</v>
      </c>
      <c r="E41" s="476" t="s">
        <v>575</v>
      </c>
      <c r="F41" s="467">
        <v>0</v>
      </c>
      <c r="G41" s="467">
        <v>0</v>
      </c>
      <c r="H41" s="467">
        <f>I41+Q41</f>
        <v>193</v>
      </c>
      <c r="I41" s="467">
        <f>J41+K41+L41+M41+N41+O41+P41</f>
        <v>163</v>
      </c>
      <c r="J41" s="476" t="s">
        <v>580</v>
      </c>
      <c r="K41" s="476" t="s">
        <v>43</v>
      </c>
      <c r="L41" s="476" t="s">
        <v>581</v>
      </c>
      <c r="M41" s="476" t="s">
        <v>43</v>
      </c>
      <c r="N41" s="467">
        <v>0</v>
      </c>
      <c r="O41" s="467">
        <v>0</v>
      </c>
      <c r="P41" s="467">
        <v>3</v>
      </c>
      <c r="Q41" s="477" t="s">
        <v>502</v>
      </c>
      <c r="R41" s="473">
        <f>+Q41+P41+O41+N41+M41+L41</f>
        <v>109</v>
      </c>
      <c r="S41" s="468">
        <f t="shared" si="1"/>
        <v>51.533742331288344</v>
      </c>
      <c r="T41" s="454"/>
    </row>
    <row r="42" spans="1:20" ht="18" customHeight="1">
      <c r="A42" s="505" t="s">
        <v>58</v>
      </c>
      <c r="B42" s="506" t="s">
        <v>501</v>
      </c>
      <c r="C42" s="467">
        <f t="shared" si="13"/>
        <v>775</v>
      </c>
      <c r="D42" s="467">
        <f>SUM(D43:D46)</f>
        <v>293</v>
      </c>
      <c r="E42" s="467">
        <f>SUM(E43:E46)</f>
        <v>482</v>
      </c>
      <c r="F42" s="467">
        <f>SUM(F43:F46)</f>
        <v>31</v>
      </c>
      <c r="G42" s="467">
        <f>SUM(G43:G46)</f>
        <v>0</v>
      </c>
      <c r="H42" s="467">
        <f aca="true" t="shared" si="14" ref="H42:H70">SUM(I42,Q42)</f>
        <v>744</v>
      </c>
      <c r="I42" s="467">
        <f aca="true" t="shared" si="15" ref="I42:I70">SUM(J42:P42)</f>
        <v>659</v>
      </c>
      <c r="J42" s="467">
        <f aca="true" t="shared" si="16" ref="J42:Q42">SUM(J43:J46)</f>
        <v>316</v>
      </c>
      <c r="K42" s="467">
        <f t="shared" si="16"/>
        <v>19</v>
      </c>
      <c r="L42" s="467">
        <f t="shared" si="16"/>
        <v>323</v>
      </c>
      <c r="M42" s="467">
        <f t="shared" si="16"/>
        <v>1</v>
      </c>
      <c r="N42" s="467">
        <f t="shared" si="16"/>
        <v>0</v>
      </c>
      <c r="O42" s="467">
        <f t="shared" si="16"/>
        <v>0</v>
      </c>
      <c r="P42" s="467">
        <f t="shared" si="16"/>
        <v>0</v>
      </c>
      <c r="Q42" s="467">
        <f t="shared" si="16"/>
        <v>85</v>
      </c>
      <c r="R42" s="473">
        <f aca="true" t="shared" si="17" ref="R42:R75">SUM(L42:Q42)</f>
        <v>409</v>
      </c>
      <c r="S42" s="468">
        <f t="shared" si="1"/>
        <v>50.834597875569045</v>
      </c>
      <c r="T42" s="454"/>
    </row>
    <row r="43" spans="1:20" ht="18" customHeight="1">
      <c r="A43" s="394" t="s">
        <v>116</v>
      </c>
      <c r="B43" s="461" t="s">
        <v>500</v>
      </c>
      <c r="C43" s="467">
        <f t="shared" si="13"/>
        <v>166</v>
      </c>
      <c r="D43" s="467">
        <v>55</v>
      </c>
      <c r="E43" s="474">
        <v>111</v>
      </c>
      <c r="F43" s="474">
        <v>6</v>
      </c>
      <c r="G43" s="467">
        <v>0</v>
      </c>
      <c r="H43" s="467">
        <f t="shared" si="14"/>
        <v>160</v>
      </c>
      <c r="I43" s="467">
        <f t="shared" si="15"/>
        <v>139</v>
      </c>
      <c r="J43" s="474">
        <v>82</v>
      </c>
      <c r="K43" s="474">
        <v>1</v>
      </c>
      <c r="L43" s="474">
        <v>56</v>
      </c>
      <c r="M43" s="467">
        <v>0</v>
      </c>
      <c r="N43" s="467">
        <v>0</v>
      </c>
      <c r="O43" s="467">
        <v>0</v>
      </c>
      <c r="P43" s="467">
        <v>0</v>
      </c>
      <c r="Q43" s="475">
        <v>21</v>
      </c>
      <c r="R43" s="473">
        <f t="shared" si="17"/>
        <v>77</v>
      </c>
      <c r="S43" s="468">
        <f aca="true" t="shared" si="18" ref="S43:S75">(((J43+K43))/I43)*100</f>
        <v>59.71223021582733</v>
      </c>
      <c r="T43" s="454"/>
    </row>
    <row r="44" spans="1:20" ht="18" customHeight="1">
      <c r="A44" s="394" t="s">
        <v>117</v>
      </c>
      <c r="B44" s="461" t="s">
        <v>499</v>
      </c>
      <c r="C44" s="467">
        <f t="shared" si="13"/>
        <v>208</v>
      </c>
      <c r="D44" s="467">
        <v>82</v>
      </c>
      <c r="E44" s="474">
        <v>126</v>
      </c>
      <c r="F44" s="474">
        <v>10</v>
      </c>
      <c r="G44" s="467">
        <v>0</v>
      </c>
      <c r="H44" s="467">
        <f t="shared" si="14"/>
        <v>198</v>
      </c>
      <c r="I44" s="467">
        <f t="shared" si="15"/>
        <v>187</v>
      </c>
      <c r="J44" s="474">
        <v>80</v>
      </c>
      <c r="K44" s="467">
        <v>0</v>
      </c>
      <c r="L44" s="474">
        <v>106</v>
      </c>
      <c r="M44" s="474">
        <v>1</v>
      </c>
      <c r="N44" s="467">
        <v>0</v>
      </c>
      <c r="O44" s="467">
        <v>0</v>
      </c>
      <c r="P44" s="467">
        <v>0</v>
      </c>
      <c r="Q44" s="475">
        <v>11</v>
      </c>
      <c r="R44" s="473">
        <f t="shared" si="17"/>
        <v>118</v>
      </c>
      <c r="S44" s="468">
        <f t="shared" si="18"/>
        <v>42.780748663101605</v>
      </c>
      <c r="T44" s="454"/>
    </row>
    <row r="45" spans="1:20" ht="18" customHeight="1">
      <c r="A45" s="394" t="s">
        <v>118</v>
      </c>
      <c r="B45" s="461" t="s">
        <v>498</v>
      </c>
      <c r="C45" s="467">
        <f t="shared" si="13"/>
        <v>186</v>
      </c>
      <c r="D45" s="467">
        <v>97</v>
      </c>
      <c r="E45" s="474">
        <v>89</v>
      </c>
      <c r="F45" s="474">
        <v>2</v>
      </c>
      <c r="G45" s="467">
        <v>0</v>
      </c>
      <c r="H45" s="467">
        <f t="shared" si="14"/>
        <v>184</v>
      </c>
      <c r="I45" s="467">
        <f t="shared" si="15"/>
        <v>171</v>
      </c>
      <c r="J45" s="474">
        <v>61</v>
      </c>
      <c r="K45" s="474">
        <v>11</v>
      </c>
      <c r="L45" s="474">
        <v>99</v>
      </c>
      <c r="M45" s="467">
        <v>0</v>
      </c>
      <c r="N45" s="467">
        <v>0</v>
      </c>
      <c r="O45" s="467">
        <v>0</v>
      </c>
      <c r="P45" s="467">
        <v>0</v>
      </c>
      <c r="Q45" s="475">
        <v>13</v>
      </c>
      <c r="R45" s="473">
        <f t="shared" si="17"/>
        <v>112</v>
      </c>
      <c r="S45" s="468">
        <f t="shared" si="18"/>
        <v>42.10526315789473</v>
      </c>
      <c r="T45" s="454"/>
    </row>
    <row r="46" spans="1:20" ht="18" customHeight="1">
      <c r="A46" s="394" t="s">
        <v>119</v>
      </c>
      <c r="B46" s="461" t="s">
        <v>497</v>
      </c>
      <c r="C46" s="467">
        <f t="shared" si="13"/>
        <v>215</v>
      </c>
      <c r="D46" s="467">
        <v>59</v>
      </c>
      <c r="E46" s="474">
        <v>156</v>
      </c>
      <c r="F46" s="474">
        <v>13</v>
      </c>
      <c r="G46" s="467">
        <v>0</v>
      </c>
      <c r="H46" s="467">
        <f t="shared" si="14"/>
        <v>202</v>
      </c>
      <c r="I46" s="467">
        <f t="shared" si="15"/>
        <v>162</v>
      </c>
      <c r="J46" s="474">
        <v>93</v>
      </c>
      <c r="K46" s="474">
        <v>7</v>
      </c>
      <c r="L46" s="474">
        <v>62</v>
      </c>
      <c r="M46" s="467">
        <v>0</v>
      </c>
      <c r="N46" s="467">
        <v>0</v>
      </c>
      <c r="O46" s="467">
        <v>0</v>
      </c>
      <c r="P46" s="467">
        <v>0</v>
      </c>
      <c r="Q46" s="475">
        <v>40</v>
      </c>
      <c r="R46" s="473">
        <f t="shared" si="17"/>
        <v>102</v>
      </c>
      <c r="S46" s="468">
        <f t="shared" si="18"/>
        <v>61.72839506172839</v>
      </c>
      <c r="T46" s="454"/>
    </row>
    <row r="47" spans="1:20" ht="18" customHeight="1">
      <c r="A47" s="505" t="s">
        <v>59</v>
      </c>
      <c r="B47" s="506" t="s">
        <v>496</v>
      </c>
      <c r="C47" s="467">
        <f t="shared" si="13"/>
        <v>858</v>
      </c>
      <c r="D47" s="467">
        <f>SUM(D48:D52)</f>
        <v>325</v>
      </c>
      <c r="E47" s="467">
        <f>SUM(E48:E52)</f>
        <v>533</v>
      </c>
      <c r="F47" s="467">
        <f>SUM(F48:F52)</f>
        <v>7</v>
      </c>
      <c r="G47" s="467">
        <f>SUM(G48:G52)</f>
        <v>0</v>
      </c>
      <c r="H47" s="467">
        <f t="shared" si="14"/>
        <v>851</v>
      </c>
      <c r="I47" s="467">
        <f t="shared" si="15"/>
        <v>727</v>
      </c>
      <c r="J47" s="467">
        <f aca="true" t="shared" si="19" ref="J47:Q47">SUM(J48:J52)</f>
        <v>418</v>
      </c>
      <c r="K47" s="467">
        <f t="shared" si="19"/>
        <v>14</v>
      </c>
      <c r="L47" s="467">
        <f t="shared" si="19"/>
        <v>287</v>
      </c>
      <c r="M47" s="467">
        <f t="shared" si="19"/>
        <v>8</v>
      </c>
      <c r="N47" s="467">
        <f t="shared" si="19"/>
        <v>0</v>
      </c>
      <c r="O47" s="467">
        <f t="shared" si="19"/>
        <v>0</v>
      </c>
      <c r="P47" s="467">
        <f t="shared" si="19"/>
        <v>0</v>
      </c>
      <c r="Q47" s="467">
        <f t="shared" si="19"/>
        <v>124</v>
      </c>
      <c r="R47" s="473">
        <f t="shared" si="17"/>
        <v>419</v>
      </c>
      <c r="S47" s="468">
        <f t="shared" si="18"/>
        <v>59.422283356258596</v>
      </c>
      <c r="T47" s="454"/>
    </row>
    <row r="48" spans="1:20" ht="18" customHeight="1">
      <c r="A48" s="394" t="s">
        <v>120</v>
      </c>
      <c r="B48" s="462" t="s">
        <v>495</v>
      </c>
      <c r="C48" s="467">
        <f t="shared" si="13"/>
        <v>180</v>
      </c>
      <c r="D48" s="467">
        <v>20</v>
      </c>
      <c r="E48" s="467">
        <v>160</v>
      </c>
      <c r="F48" s="467">
        <v>2</v>
      </c>
      <c r="G48" s="478">
        <v>0</v>
      </c>
      <c r="H48" s="467">
        <f t="shared" si="14"/>
        <v>178</v>
      </c>
      <c r="I48" s="467">
        <f t="shared" si="15"/>
        <v>174</v>
      </c>
      <c r="J48" s="467">
        <v>136</v>
      </c>
      <c r="K48" s="467">
        <v>9</v>
      </c>
      <c r="L48" s="467">
        <v>29</v>
      </c>
      <c r="M48" s="467">
        <v>0</v>
      </c>
      <c r="N48" s="467">
        <v>0</v>
      </c>
      <c r="O48" s="467">
        <v>0</v>
      </c>
      <c r="P48" s="467">
        <v>0</v>
      </c>
      <c r="Q48" s="467">
        <v>4</v>
      </c>
      <c r="R48" s="473">
        <f t="shared" si="17"/>
        <v>33</v>
      </c>
      <c r="S48" s="468">
        <f t="shared" si="18"/>
        <v>83.33333333333334</v>
      </c>
      <c r="T48" s="454"/>
    </row>
    <row r="49" spans="1:20" ht="18" customHeight="1">
      <c r="A49" s="394" t="s">
        <v>121</v>
      </c>
      <c r="B49" s="463" t="s">
        <v>494</v>
      </c>
      <c r="C49" s="467">
        <f t="shared" si="13"/>
        <v>137</v>
      </c>
      <c r="D49" s="467">
        <v>57</v>
      </c>
      <c r="E49" s="467">
        <v>80</v>
      </c>
      <c r="F49" s="467">
        <v>0</v>
      </c>
      <c r="G49" s="478">
        <v>0</v>
      </c>
      <c r="H49" s="467">
        <f t="shared" si="14"/>
        <v>137</v>
      </c>
      <c r="I49" s="467">
        <f t="shared" si="15"/>
        <v>106</v>
      </c>
      <c r="J49" s="467">
        <v>62</v>
      </c>
      <c r="K49" s="467">
        <v>2</v>
      </c>
      <c r="L49" s="467">
        <v>40</v>
      </c>
      <c r="M49" s="467">
        <v>2</v>
      </c>
      <c r="N49" s="467">
        <v>0</v>
      </c>
      <c r="O49" s="467">
        <v>0</v>
      </c>
      <c r="P49" s="467">
        <v>0</v>
      </c>
      <c r="Q49" s="467">
        <v>31</v>
      </c>
      <c r="R49" s="473">
        <f t="shared" si="17"/>
        <v>73</v>
      </c>
      <c r="S49" s="468">
        <f t="shared" si="18"/>
        <v>60.37735849056604</v>
      </c>
      <c r="T49" s="454"/>
    </row>
    <row r="50" spans="1:20" ht="18" customHeight="1">
      <c r="A50" s="394" t="s">
        <v>122</v>
      </c>
      <c r="B50" s="464" t="s">
        <v>493</v>
      </c>
      <c r="C50" s="467">
        <f t="shared" si="13"/>
        <v>173</v>
      </c>
      <c r="D50" s="467">
        <v>75</v>
      </c>
      <c r="E50" s="467">
        <v>98</v>
      </c>
      <c r="F50" s="467">
        <v>3</v>
      </c>
      <c r="G50" s="478">
        <v>0</v>
      </c>
      <c r="H50" s="467">
        <f t="shared" si="14"/>
        <v>170</v>
      </c>
      <c r="I50" s="467">
        <f t="shared" si="15"/>
        <v>111</v>
      </c>
      <c r="J50" s="479">
        <v>55</v>
      </c>
      <c r="K50" s="467">
        <v>2</v>
      </c>
      <c r="L50" s="479">
        <v>54</v>
      </c>
      <c r="M50" s="479">
        <v>0</v>
      </c>
      <c r="N50" s="479">
        <v>0</v>
      </c>
      <c r="O50" s="479">
        <v>0</v>
      </c>
      <c r="P50" s="479">
        <v>0</v>
      </c>
      <c r="Q50" s="467">
        <v>59</v>
      </c>
      <c r="R50" s="473">
        <f t="shared" si="17"/>
        <v>113</v>
      </c>
      <c r="S50" s="468">
        <f t="shared" si="18"/>
        <v>51.35135135135135</v>
      </c>
      <c r="T50" s="454"/>
    </row>
    <row r="51" spans="1:20" ht="18" customHeight="1">
      <c r="A51" s="394" t="s">
        <v>492</v>
      </c>
      <c r="B51" s="463" t="s">
        <v>491</v>
      </c>
      <c r="C51" s="467">
        <f t="shared" si="13"/>
        <v>137</v>
      </c>
      <c r="D51" s="467">
        <v>43</v>
      </c>
      <c r="E51" s="467">
        <v>94</v>
      </c>
      <c r="F51" s="467">
        <v>1</v>
      </c>
      <c r="G51" s="478">
        <v>0</v>
      </c>
      <c r="H51" s="467">
        <f t="shared" si="14"/>
        <v>136</v>
      </c>
      <c r="I51" s="467">
        <f t="shared" si="15"/>
        <v>122</v>
      </c>
      <c r="J51" s="467">
        <v>80</v>
      </c>
      <c r="K51" s="467">
        <v>0</v>
      </c>
      <c r="L51" s="467">
        <v>42</v>
      </c>
      <c r="M51" s="467">
        <v>0</v>
      </c>
      <c r="N51" s="467">
        <v>0</v>
      </c>
      <c r="O51" s="467">
        <v>0</v>
      </c>
      <c r="P51" s="467">
        <v>0</v>
      </c>
      <c r="Q51" s="467">
        <v>14</v>
      </c>
      <c r="R51" s="473">
        <f t="shared" si="17"/>
        <v>56</v>
      </c>
      <c r="S51" s="468">
        <f t="shared" si="18"/>
        <v>65.57377049180327</v>
      </c>
      <c r="T51" s="454"/>
    </row>
    <row r="52" spans="1:20" ht="18" customHeight="1">
      <c r="A52" s="394" t="s">
        <v>490</v>
      </c>
      <c r="B52" s="464" t="s">
        <v>489</v>
      </c>
      <c r="C52" s="467">
        <f t="shared" si="13"/>
        <v>231</v>
      </c>
      <c r="D52" s="467">
        <v>130</v>
      </c>
      <c r="E52" s="467">
        <v>101</v>
      </c>
      <c r="F52" s="467">
        <v>1</v>
      </c>
      <c r="G52" s="478">
        <v>0</v>
      </c>
      <c r="H52" s="467">
        <f t="shared" si="14"/>
        <v>230</v>
      </c>
      <c r="I52" s="467">
        <f t="shared" si="15"/>
        <v>214</v>
      </c>
      <c r="J52" s="467">
        <v>85</v>
      </c>
      <c r="K52" s="467">
        <v>1</v>
      </c>
      <c r="L52" s="467">
        <v>122</v>
      </c>
      <c r="M52" s="467">
        <v>6</v>
      </c>
      <c r="N52" s="467">
        <v>0</v>
      </c>
      <c r="O52" s="467">
        <v>0</v>
      </c>
      <c r="P52" s="467">
        <v>0</v>
      </c>
      <c r="Q52" s="467">
        <v>16</v>
      </c>
      <c r="R52" s="473">
        <f t="shared" si="17"/>
        <v>144</v>
      </c>
      <c r="S52" s="468">
        <f t="shared" si="18"/>
        <v>40.18691588785047</v>
      </c>
      <c r="T52" s="454"/>
    </row>
    <row r="53" spans="1:20" ht="18" customHeight="1">
      <c r="A53" s="505" t="s">
        <v>60</v>
      </c>
      <c r="B53" s="506" t="s">
        <v>488</v>
      </c>
      <c r="C53" s="467">
        <f t="shared" si="13"/>
        <v>1357</v>
      </c>
      <c r="D53" s="467">
        <f>SUM(D54:D58)</f>
        <v>675</v>
      </c>
      <c r="E53" s="467">
        <f>SUM(E54:E58)</f>
        <v>682</v>
      </c>
      <c r="F53" s="467">
        <f>SUM(F54:F58)</f>
        <v>5</v>
      </c>
      <c r="G53" s="467">
        <f>SUM(G54:G58)</f>
        <v>0</v>
      </c>
      <c r="H53" s="467">
        <f t="shared" si="14"/>
        <v>1352</v>
      </c>
      <c r="I53" s="467">
        <f t="shared" si="15"/>
        <v>1251</v>
      </c>
      <c r="J53" s="467">
        <f aca="true" t="shared" si="20" ref="J53:Q53">SUM(J54:J58)</f>
        <v>424</v>
      </c>
      <c r="K53" s="467">
        <f t="shared" si="20"/>
        <v>37</v>
      </c>
      <c r="L53" s="467">
        <f t="shared" si="20"/>
        <v>790</v>
      </c>
      <c r="M53" s="467">
        <f t="shared" si="20"/>
        <v>0</v>
      </c>
      <c r="N53" s="467">
        <f t="shared" si="20"/>
        <v>0</v>
      </c>
      <c r="O53" s="467">
        <f t="shared" si="20"/>
        <v>0</v>
      </c>
      <c r="P53" s="467">
        <f t="shared" si="20"/>
        <v>0</v>
      </c>
      <c r="Q53" s="467">
        <f t="shared" si="20"/>
        <v>101</v>
      </c>
      <c r="R53" s="473">
        <f t="shared" si="17"/>
        <v>891</v>
      </c>
      <c r="S53" s="468">
        <f t="shared" si="18"/>
        <v>36.85051958433254</v>
      </c>
      <c r="T53" s="454"/>
    </row>
    <row r="54" spans="1:20" ht="18" customHeight="1">
      <c r="A54" s="394" t="s">
        <v>487</v>
      </c>
      <c r="B54" s="461" t="s">
        <v>486</v>
      </c>
      <c r="C54" s="467">
        <f t="shared" si="13"/>
        <v>75</v>
      </c>
      <c r="D54" s="467">
        <v>15</v>
      </c>
      <c r="E54" s="469">
        <v>60</v>
      </c>
      <c r="F54" s="469">
        <v>2</v>
      </c>
      <c r="G54" s="467">
        <v>0</v>
      </c>
      <c r="H54" s="467">
        <f t="shared" si="14"/>
        <v>73</v>
      </c>
      <c r="I54" s="467">
        <f t="shared" si="15"/>
        <v>71</v>
      </c>
      <c r="J54" s="469">
        <v>50</v>
      </c>
      <c r="K54" s="479">
        <v>0</v>
      </c>
      <c r="L54" s="469">
        <v>21</v>
      </c>
      <c r="M54" s="467">
        <v>0</v>
      </c>
      <c r="N54" s="467">
        <v>0</v>
      </c>
      <c r="O54" s="467">
        <v>0</v>
      </c>
      <c r="P54" s="467">
        <v>0</v>
      </c>
      <c r="Q54" s="480">
        <v>2</v>
      </c>
      <c r="R54" s="473">
        <f t="shared" si="17"/>
        <v>23</v>
      </c>
      <c r="S54" s="468">
        <f t="shared" si="18"/>
        <v>70.4225352112676</v>
      </c>
      <c r="T54" s="454"/>
    </row>
    <row r="55" spans="1:20" ht="18" customHeight="1">
      <c r="A55" s="394" t="s">
        <v>485</v>
      </c>
      <c r="B55" s="461" t="s">
        <v>484</v>
      </c>
      <c r="C55" s="467">
        <f t="shared" si="13"/>
        <v>404</v>
      </c>
      <c r="D55" s="467">
        <v>253</v>
      </c>
      <c r="E55" s="469">
        <v>151</v>
      </c>
      <c r="F55" s="467">
        <v>0</v>
      </c>
      <c r="G55" s="467">
        <v>0</v>
      </c>
      <c r="H55" s="467">
        <f t="shared" si="14"/>
        <v>404</v>
      </c>
      <c r="I55" s="467">
        <f t="shared" si="15"/>
        <v>380</v>
      </c>
      <c r="J55" s="469">
        <v>92</v>
      </c>
      <c r="K55" s="469">
        <v>18</v>
      </c>
      <c r="L55" s="469">
        <v>270</v>
      </c>
      <c r="M55" s="467">
        <v>0</v>
      </c>
      <c r="N55" s="467">
        <v>0</v>
      </c>
      <c r="O55" s="467">
        <v>0</v>
      </c>
      <c r="P55" s="467">
        <v>0</v>
      </c>
      <c r="Q55" s="480">
        <v>24</v>
      </c>
      <c r="R55" s="473">
        <f t="shared" si="17"/>
        <v>294</v>
      </c>
      <c r="S55" s="468">
        <f t="shared" si="18"/>
        <v>28.947368421052634</v>
      </c>
      <c r="T55" s="454"/>
    </row>
    <row r="56" spans="1:20" ht="18" customHeight="1">
      <c r="A56" s="394" t="s">
        <v>483</v>
      </c>
      <c r="B56" s="461" t="s">
        <v>482</v>
      </c>
      <c r="C56" s="467">
        <f t="shared" si="13"/>
        <v>400</v>
      </c>
      <c r="D56" s="467">
        <v>141</v>
      </c>
      <c r="E56" s="469">
        <v>259</v>
      </c>
      <c r="F56" s="469">
        <v>2</v>
      </c>
      <c r="G56" s="467">
        <v>0</v>
      </c>
      <c r="H56" s="467">
        <f t="shared" si="14"/>
        <v>398</v>
      </c>
      <c r="I56" s="467">
        <f t="shared" si="15"/>
        <v>350</v>
      </c>
      <c r="J56" s="469">
        <v>161</v>
      </c>
      <c r="K56" s="479">
        <v>0</v>
      </c>
      <c r="L56" s="469">
        <v>189</v>
      </c>
      <c r="M56" s="479">
        <v>0</v>
      </c>
      <c r="N56" s="479">
        <v>0</v>
      </c>
      <c r="O56" s="479">
        <v>0</v>
      </c>
      <c r="P56" s="479">
        <v>0</v>
      </c>
      <c r="Q56" s="480">
        <v>48</v>
      </c>
      <c r="R56" s="473">
        <f t="shared" si="17"/>
        <v>237</v>
      </c>
      <c r="S56" s="468">
        <f t="shared" si="18"/>
        <v>46</v>
      </c>
      <c r="T56" s="454"/>
    </row>
    <row r="57" spans="1:20" ht="18" customHeight="1">
      <c r="A57" s="394" t="s">
        <v>481</v>
      </c>
      <c r="B57" s="461" t="s">
        <v>480</v>
      </c>
      <c r="C57" s="467">
        <f t="shared" si="13"/>
        <v>197</v>
      </c>
      <c r="D57" s="467">
        <v>107</v>
      </c>
      <c r="E57" s="469">
        <v>90</v>
      </c>
      <c r="F57" s="469">
        <v>1</v>
      </c>
      <c r="G57" s="467">
        <v>0</v>
      </c>
      <c r="H57" s="467">
        <f t="shared" si="14"/>
        <v>196</v>
      </c>
      <c r="I57" s="467">
        <f t="shared" si="15"/>
        <v>181</v>
      </c>
      <c r="J57" s="469">
        <v>53</v>
      </c>
      <c r="K57" s="469">
        <v>4</v>
      </c>
      <c r="L57" s="469">
        <v>124</v>
      </c>
      <c r="M57" s="467">
        <v>0</v>
      </c>
      <c r="N57" s="467">
        <v>0</v>
      </c>
      <c r="O57" s="467">
        <v>0</v>
      </c>
      <c r="P57" s="467">
        <v>0</v>
      </c>
      <c r="Q57" s="480">
        <v>15</v>
      </c>
      <c r="R57" s="473">
        <f t="shared" si="17"/>
        <v>139</v>
      </c>
      <c r="S57" s="468">
        <f t="shared" si="18"/>
        <v>31.491712707182316</v>
      </c>
      <c r="T57" s="454"/>
    </row>
    <row r="58" spans="1:20" ht="18" customHeight="1">
      <c r="A58" s="394" t="s">
        <v>479</v>
      </c>
      <c r="B58" s="461" t="s">
        <v>478</v>
      </c>
      <c r="C58" s="467">
        <f t="shared" si="13"/>
        <v>281</v>
      </c>
      <c r="D58" s="467">
        <v>159</v>
      </c>
      <c r="E58" s="469">
        <v>122</v>
      </c>
      <c r="F58" s="467">
        <v>0</v>
      </c>
      <c r="G58" s="467">
        <v>0</v>
      </c>
      <c r="H58" s="467">
        <f t="shared" si="14"/>
        <v>281</v>
      </c>
      <c r="I58" s="467">
        <f t="shared" si="15"/>
        <v>269</v>
      </c>
      <c r="J58" s="469">
        <v>68</v>
      </c>
      <c r="K58" s="469">
        <v>15</v>
      </c>
      <c r="L58" s="469">
        <v>186</v>
      </c>
      <c r="M58" s="467">
        <v>0</v>
      </c>
      <c r="N58" s="467">
        <v>0</v>
      </c>
      <c r="O58" s="467">
        <v>0</v>
      </c>
      <c r="P58" s="467">
        <v>0</v>
      </c>
      <c r="Q58" s="480">
        <v>12</v>
      </c>
      <c r="R58" s="473">
        <f t="shared" si="17"/>
        <v>198</v>
      </c>
      <c r="S58" s="468">
        <f t="shared" si="18"/>
        <v>30.855018587360593</v>
      </c>
      <c r="T58" s="454"/>
    </row>
    <row r="59" spans="1:20" ht="18" customHeight="1">
      <c r="A59" s="505" t="s">
        <v>61</v>
      </c>
      <c r="B59" s="506" t="s">
        <v>477</v>
      </c>
      <c r="C59" s="467">
        <f t="shared" si="13"/>
        <v>1474</v>
      </c>
      <c r="D59" s="467">
        <f>SUM(D60:D64)</f>
        <v>748</v>
      </c>
      <c r="E59" s="467">
        <f>SUM(E60:E64)</f>
        <v>726</v>
      </c>
      <c r="F59" s="467">
        <f>SUM(F60:F64)</f>
        <v>12</v>
      </c>
      <c r="G59" s="467">
        <f>SUM(G60:G64)</f>
        <v>0</v>
      </c>
      <c r="H59" s="467">
        <f t="shared" si="14"/>
        <v>1462</v>
      </c>
      <c r="I59" s="467">
        <f t="shared" si="15"/>
        <v>1365</v>
      </c>
      <c r="J59" s="467">
        <f aca="true" t="shared" si="21" ref="J59:Q59">SUM(J60:J64)</f>
        <v>560</v>
      </c>
      <c r="K59" s="467">
        <f t="shared" si="21"/>
        <v>1</v>
      </c>
      <c r="L59" s="467">
        <f t="shared" si="21"/>
        <v>628</v>
      </c>
      <c r="M59" s="467">
        <f t="shared" si="21"/>
        <v>149</v>
      </c>
      <c r="N59" s="467">
        <f t="shared" si="21"/>
        <v>0</v>
      </c>
      <c r="O59" s="467">
        <f t="shared" si="21"/>
        <v>0</v>
      </c>
      <c r="P59" s="467">
        <f t="shared" si="21"/>
        <v>27</v>
      </c>
      <c r="Q59" s="467">
        <f t="shared" si="21"/>
        <v>97</v>
      </c>
      <c r="R59" s="473">
        <f t="shared" si="17"/>
        <v>901</v>
      </c>
      <c r="S59" s="468">
        <f t="shared" si="18"/>
        <v>41.098901098901095</v>
      </c>
      <c r="T59" s="454"/>
    </row>
    <row r="60" spans="1:20" ht="18" customHeight="1">
      <c r="A60" s="394" t="s">
        <v>476</v>
      </c>
      <c r="B60" s="461" t="s">
        <v>475</v>
      </c>
      <c r="C60" s="467">
        <f t="shared" si="13"/>
        <v>172</v>
      </c>
      <c r="D60" s="467">
        <v>43</v>
      </c>
      <c r="E60" s="474">
        <v>129</v>
      </c>
      <c r="F60" s="474">
        <v>1</v>
      </c>
      <c r="G60" s="467">
        <v>0</v>
      </c>
      <c r="H60" s="467">
        <f t="shared" si="14"/>
        <v>171</v>
      </c>
      <c r="I60" s="467">
        <f t="shared" si="15"/>
        <v>156</v>
      </c>
      <c r="J60" s="474">
        <v>88</v>
      </c>
      <c r="K60" s="467">
        <v>0</v>
      </c>
      <c r="L60" s="474">
        <v>68</v>
      </c>
      <c r="M60" s="467">
        <v>0</v>
      </c>
      <c r="N60" s="474">
        <v>0</v>
      </c>
      <c r="O60" s="474">
        <v>0</v>
      </c>
      <c r="P60" s="474">
        <v>0</v>
      </c>
      <c r="Q60" s="474">
        <v>15</v>
      </c>
      <c r="R60" s="473">
        <f t="shared" si="17"/>
        <v>83</v>
      </c>
      <c r="S60" s="468">
        <f t="shared" si="18"/>
        <v>56.41025641025641</v>
      </c>
      <c r="T60" s="454"/>
    </row>
    <row r="61" spans="1:20" ht="18" customHeight="1">
      <c r="A61" s="394" t="s">
        <v>474</v>
      </c>
      <c r="B61" s="461" t="s">
        <v>473</v>
      </c>
      <c r="C61" s="467">
        <f t="shared" si="13"/>
        <v>500</v>
      </c>
      <c r="D61" s="467">
        <v>315</v>
      </c>
      <c r="E61" s="474">
        <v>185</v>
      </c>
      <c r="F61" s="474">
        <v>1</v>
      </c>
      <c r="G61" s="467">
        <v>0</v>
      </c>
      <c r="H61" s="467">
        <f t="shared" si="14"/>
        <v>499</v>
      </c>
      <c r="I61" s="467">
        <f t="shared" si="15"/>
        <v>479</v>
      </c>
      <c r="J61" s="474">
        <v>161</v>
      </c>
      <c r="K61" s="467">
        <v>0</v>
      </c>
      <c r="L61" s="474">
        <v>296</v>
      </c>
      <c r="M61" s="474">
        <v>22</v>
      </c>
      <c r="N61" s="474">
        <v>0</v>
      </c>
      <c r="O61" s="474">
        <v>0</v>
      </c>
      <c r="P61" s="474">
        <v>0</v>
      </c>
      <c r="Q61" s="474">
        <v>20</v>
      </c>
      <c r="R61" s="473">
        <f t="shared" si="17"/>
        <v>338</v>
      </c>
      <c r="S61" s="468">
        <f t="shared" si="18"/>
        <v>33.61169102296451</v>
      </c>
      <c r="T61" s="454"/>
    </row>
    <row r="62" spans="1:20" ht="18" customHeight="1">
      <c r="A62" s="394" t="s">
        <v>472</v>
      </c>
      <c r="B62" s="461" t="s">
        <v>471</v>
      </c>
      <c r="C62" s="467">
        <f t="shared" si="13"/>
        <v>137</v>
      </c>
      <c r="D62" s="467">
        <v>52</v>
      </c>
      <c r="E62" s="474">
        <v>85</v>
      </c>
      <c r="F62" s="474">
        <v>2</v>
      </c>
      <c r="G62" s="467">
        <v>0</v>
      </c>
      <c r="H62" s="467">
        <f t="shared" si="14"/>
        <v>135</v>
      </c>
      <c r="I62" s="467">
        <f t="shared" si="15"/>
        <v>119</v>
      </c>
      <c r="J62" s="474">
        <v>68</v>
      </c>
      <c r="K62" s="467">
        <v>0</v>
      </c>
      <c r="L62" s="474">
        <v>17</v>
      </c>
      <c r="M62" s="474">
        <v>33</v>
      </c>
      <c r="N62" s="474">
        <v>0</v>
      </c>
      <c r="O62" s="474">
        <v>0</v>
      </c>
      <c r="P62" s="474">
        <v>1</v>
      </c>
      <c r="Q62" s="474">
        <v>16</v>
      </c>
      <c r="R62" s="473">
        <f t="shared" si="17"/>
        <v>67</v>
      </c>
      <c r="S62" s="468">
        <f t="shared" si="18"/>
        <v>57.14285714285714</v>
      </c>
      <c r="T62" s="454"/>
    </row>
    <row r="63" spans="1:20" ht="18" customHeight="1">
      <c r="A63" s="394" t="s">
        <v>470</v>
      </c>
      <c r="B63" s="461" t="s">
        <v>469</v>
      </c>
      <c r="C63" s="467">
        <f t="shared" si="13"/>
        <v>370</v>
      </c>
      <c r="D63" s="467">
        <v>211</v>
      </c>
      <c r="E63" s="474">
        <v>159</v>
      </c>
      <c r="F63" s="467">
        <v>0</v>
      </c>
      <c r="G63" s="467">
        <v>0</v>
      </c>
      <c r="H63" s="467">
        <f t="shared" si="14"/>
        <v>370</v>
      </c>
      <c r="I63" s="467">
        <f t="shared" si="15"/>
        <v>355</v>
      </c>
      <c r="J63" s="474">
        <v>127</v>
      </c>
      <c r="K63" s="467">
        <v>0</v>
      </c>
      <c r="L63" s="474">
        <v>136</v>
      </c>
      <c r="M63" s="474">
        <v>92</v>
      </c>
      <c r="N63" s="474">
        <v>0</v>
      </c>
      <c r="O63" s="474">
        <v>0</v>
      </c>
      <c r="P63" s="474">
        <v>0</v>
      </c>
      <c r="Q63" s="474">
        <v>15</v>
      </c>
      <c r="R63" s="473">
        <f t="shared" si="17"/>
        <v>243</v>
      </c>
      <c r="S63" s="468">
        <f t="shared" si="18"/>
        <v>35.774647887323944</v>
      </c>
      <c r="T63" s="454"/>
    </row>
    <row r="64" spans="1:20" ht="18" customHeight="1">
      <c r="A64" s="394" t="s">
        <v>468</v>
      </c>
      <c r="B64" s="461" t="s">
        <v>467</v>
      </c>
      <c r="C64" s="467">
        <f t="shared" si="13"/>
        <v>295</v>
      </c>
      <c r="D64" s="467">
        <v>127</v>
      </c>
      <c r="E64" s="474">
        <v>168</v>
      </c>
      <c r="F64" s="474">
        <v>8</v>
      </c>
      <c r="G64" s="467">
        <v>0</v>
      </c>
      <c r="H64" s="467">
        <f t="shared" si="14"/>
        <v>287</v>
      </c>
      <c r="I64" s="467">
        <f t="shared" si="15"/>
        <v>256</v>
      </c>
      <c r="J64" s="474">
        <v>116</v>
      </c>
      <c r="K64" s="474">
        <v>1</v>
      </c>
      <c r="L64" s="474">
        <v>111</v>
      </c>
      <c r="M64" s="474">
        <v>2</v>
      </c>
      <c r="N64" s="474">
        <v>0</v>
      </c>
      <c r="O64" s="474">
        <v>0</v>
      </c>
      <c r="P64" s="474">
        <v>26</v>
      </c>
      <c r="Q64" s="474">
        <v>31</v>
      </c>
      <c r="R64" s="473">
        <f t="shared" si="17"/>
        <v>170</v>
      </c>
      <c r="S64" s="468">
        <f t="shared" si="18"/>
        <v>45.703125</v>
      </c>
      <c r="T64" s="454"/>
    </row>
    <row r="65" spans="1:20" ht="18" customHeight="1">
      <c r="A65" s="505" t="s">
        <v>62</v>
      </c>
      <c r="B65" s="506" t="s">
        <v>466</v>
      </c>
      <c r="C65" s="467">
        <f t="shared" si="13"/>
        <v>2395</v>
      </c>
      <c r="D65" s="467">
        <f>SUM(D66:D70)</f>
        <v>770</v>
      </c>
      <c r="E65" s="467">
        <f>SUM(E66:E70)</f>
        <v>1625</v>
      </c>
      <c r="F65" s="467">
        <f>SUM(F66:F70)</f>
        <v>6</v>
      </c>
      <c r="G65" s="467">
        <f>SUM(G66:G70)</f>
        <v>0</v>
      </c>
      <c r="H65" s="467">
        <f t="shared" si="14"/>
        <v>2389</v>
      </c>
      <c r="I65" s="467">
        <f t="shared" si="15"/>
        <v>2279</v>
      </c>
      <c r="J65" s="467">
        <f aca="true" t="shared" si="22" ref="J65:Q65">SUM(J66:J70)</f>
        <v>958</v>
      </c>
      <c r="K65" s="467">
        <f t="shared" si="22"/>
        <v>16</v>
      </c>
      <c r="L65" s="467">
        <f t="shared" si="22"/>
        <v>1293</v>
      </c>
      <c r="M65" s="467">
        <f t="shared" si="22"/>
        <v>10</v>
      </c>
      <c r="N65" s="467">
        <f t="shared" si="22"/>
        <v>1</v>
      </c>
      <c r="O65" s="467">
        <f t="shared" si="22"/>
        <v>0</v>
      </c>
      <c r="P65" s="467">
        <f t="shared" si="22"/>
        <v>1</v>
      </c>
      <c r="Q65" s="467">
        <f t="shared" si="22"/>
        <v>110</v>
      </c>
      <c r="R65" s="473">
        <f t="shared" si="17"/>
        <v>1415</v>
      </c>
      <c r="S65" s="468">
        <f t="shared" si="18"/>
        <v>42.73804300131637</v>
      </c>
      <c r="T65" s="454"/>
    </row>
    <row r="66" spans="1:20" ht="18" customHeight="1">
      <c r="A66" s="394" t="s">
        <v>465</v>
      </c>
      <c r="B66" s="465" t="s">
        <v>464</v>
      </c>
      <c r="C66" s="467">
        <f t="shared" si="13"/>
        <v>1133</v>
      </c>
      <c r="D66" s="467">
        <v>385</v>
      </c>
      <c r="E66" s="481">
        <v>748</v>
      </c>
      <c r="F66" s="481">
        <v>0</v>
      </c>
      <c r="G66" s="467">
        <v>0</v>
      </c>
      <c r="H66" s="467">
        <f t="shared" si="14"/>
        <v>1133</v>
      </c>
      <c r="I66" s="467">
        <f t="shared" si="15"/>
        <v>1112</v>
      </c>
      <c r="J66" s="481">
        <v>388</v>
      </c>
      <c r="K66" s="481">
        <v>2</v>
      </c>
      <c r="L66" s="481">
        <v>716</v>
      </c>
      <c r="M66" s="481">
        <v>6</v>
      </c>
      <c r="N66" s="481">
        <v>0</v>
      </c>
      <c r="O66" s="481">
        <v>0</v>
      </c>
      <c r="P66" s="481">
        <v>0</v>
      </c>
      <c r="Q66" s="481">
        <v>21</v>
      </c>
      <c r="R66" s="473">
        <f t="shared" si="17"/>
        <v>743</v>
      </c>
      <c r="S66" s="468">
        <f t="shared" si="18"/>
        <v>35.07194244604317</v>
      </c>
      <c r="T66" s="454"/>
    </row>
    <row r="67" spans="1:20" ht="18" customHeight="1">
      <c r="A67" s="394" t="s">
        <v>463</v>
      </c>
      <c r="B67" s="465" t="s">
        <v>462</v>
      </c>
      <c r="C67" s="467">
        <f t="shared" si="13"/>
        <v>309</v>
      </c>
      <c r="D67" s="467">
        <v>78</v>
      </c>
      <c r="E67" s="481">
        <v>231</v>
      </c>
      <c r="F67" s="481">
        <v>2</v>
      </c>
      <c r="G67" s="467">
        <v>0</v>
      </c>
      <c r="H67" s="467">
        <f t="shared" si="14"/>
        <v>307</v>
      </c>
      <c r="I67" s="467">
        <f t="shared" si="15"/>
        <v>282</v>
      </c>
      <c r="J67" s="481">
        <v>124</v>
      </c>
      <c r="K67" s="481">
        <v>4</v>
      </c>
      <c r="L67" s="481">
        <v>154</v>
      </c>
      <c r="M67" s="481">
        <v>0</v>
      </c>
      <c r="N67" s="481">
        <v>0</v>
      </c>
      <c r="O67" s="481">
        <v>0</v>
      </c>
      <c r="P67" s="481">
        <v>0</v>
      </c>
      <c r="Q67" s="481">
        <v>25</v>
      </c>
      <c r="R67" s="473">
        <f t="shared" si="17"/>
        <v>179</v>
      </c>
      <c r="S67" s="468">
        <f t="shared" si="18"/>
        <v>45.39007092198582</v>
      </c>
      <c r="T67" s="454"/>
    </row>
    <row r="68" spans="1:20" ht="18" customHeight="1">
      <c r="A68" s="394" t="s">
        <v>461</v>
      </c>
      <c r="B68" s="465" t="s">
        <v>460</v>
      </c>
      <c r="C68" s="467">
        <f t="shared" si="13"/>
        <v>393</v>
      </c>
      <c r="D68" s="467">
        <v>195</v>
      </c>
      <c r="E68" s="481">
        <v>198</v>
      </c>
      <c r="F68" s="481">
        <v>1</v>
      </c>
      <c r="G68" s="467">
        <v>0</v>
      </c>
      <c r="H68" s="467">
        <f t="shared" si="14"/>
        <v>392</v>
      </c>
      <c r="I68" s="467">
        <f t="shared" si="15"/>
        <v>337</v>
      </c>
      <c r="J68" s="481">
        <v>131</v>
      </c>
      <c r="K68" s="481">
        <f>2</f>
        <v>2</v>
      </c>
      <c r="L68" s="481">
        <v>203</v>
      </c>
      <c r="M68" s="481">
        <v>0</v>
      </c>
      <c r="N68" s="481">
        <v>1</v>
      </c>
      <c r="O68" s="481">
        <v>0</v>
      </c>
      <c r="P68" s="481">
        <v>0</v>
      </c>
      <c r="Q68" s="481">
        <v>55</v>
      </c>
      <c r="R68" s="473">
        <f t="shared" si="17"/>
        <v>259</v>
      </c>
      <c r="S68" s="468">
        <f t="shared" si="18"/>
        <v>39.46587537091988</v>
      </c>
      <c r="T68" s="454"/>
    </row>
    <row r="69" spans="1:20" ht="18" customHeight="1">
      <c r="A69" s="394" t="s">
        <v>459</v>
      </c>
      <c r="B69" s="465" t="s">
        <v>458</v>
      </c>
      <c r="C69" s="467">
        <f t="shared" si="13"/>
        <v>178</v>
      </c>
      <c r="D69" s="467">
        <v>84</v>
      </c>
      <c r="E69" s="481">
        <v>94</v>
      </c>
      <c r="F69" s="481">
        <v>3</v>
      </c>
      <c r="G69" s="467">
        <v>0</v>
      </c>
      <c r="H69" s="467">
        <f t="shared" si="14"/>
        <v>175</v>
      </c>
      <c r="I69" s="467">
        <f t="shared" si="15"/>
        <v>173</v>
      </c>
      <c r="J69" s="481">
        <v>77</v>
      </c>
      <c r="K69" s="481">
        <f>2</f>
        <v>2</v>
      </c>
      <c r="L69" s="481">
        <v>94</v>
      </c>
      <c r="M69" s="481">
        <v>0</v>
      </c>
      <c r="N69" s="481">
        <v>0</v>
      </c>
      <c r="O69" s="481">
        <v>0</v>
      </c>
      <c r="P69" s="481">
        <v>0</v>
      </c>
      <c r="Q69" s="481">
        <v>2</v>
      </c>
      <c r="R69" s="473">
        <f t="shared" si="17"/>
        <v>96</v>
      </c>
      <c r="S69" s="468">
        <f t="shared" si="18"/>
        <v>45.664739884393065</v>
      </c>
      <c r="T69" s="454"/>
    </row>
    <row r="70" spans="1:20" ht="18" customHeight="1">
      <c r="A70" s="394" t="s">
        <v>457</v>
      </c>
      <c r="B70" s="465" t="s">
        <v>456</v>
      </c>
      <c r="C70" s="467">
        <f t="shared" si="13"/>
        <v>382</v>
      </c>
      <c r="D70" s="467">
        <v>28</v>
      </c>
      <c r="E70" s="481">
        <v>354</v>
      </c>
      <c r="F70" s="481">
        <v>0</v>
      </c>
      <c r="G70" s="467">
        <v>0</v>
      </c>
      <c r="H70" s="467">
        <f t="shared" si="14"/>
        <v>382</v>
      </c>
      <c r="I70" s="467">
        <f t="shared" si="15"/>
        <v>375</v>
      </c>
      <c r="J70" s="481">
        <v>238</v>
      </c>
      <c r="K70" s="481">
        <v>6</v>
      </c>
      <c r="L70" s="481">
        <v>126</v>
      </c>
      <c r="M70" s="481">
        <v>4</v>
      </c>
      <c r="N70" s="481">
        <v>0</v>
      </c>
      <c r="O70" s="481">
        <v>0</v>
      </c>
      <c r="P70" s="481">
        <v>1</v>
      </c>
      <c r="Q70" s="481">
        <v>7</v>
      </c>
      <c r="R70" s="473">
        <f t="shared" si="17"/>
        <v>138</v>
      </c>
      <c r="S70" s="468">
        <f t="shared" si="18"/>
        <v>65.06666666666666</v>
      </c>
      <c r="T70" s="454"/>
    </row>
    <row r="71" spans="1:20" ht="18" customHeight="1">
      <c r="A71" s="505" t="s">
        <v>63</v>
      </c>
      <c r="B71" s="506" t="s">
        <v>455</v>
      </c>
      <c r="C71" s="467">
        <f t="shared" si="13"/>
        <v>1020</v>
      </c>
      <c r="D71" s="467">
        <f>SUM(D72:D75)</f>
        <v>294</v>
      </c>
      <c r="E71" s="467">
        <f>SUM(E72:E75)</f>
        <v>726</v>
      </c>
      <c r="F71" s="467">
        <f>SUM(F72:F75)</f>
        <v>9</v>
      </c>
      <c r="G71" s="467">
        <f>SUM(G72:G75)</f>
        <v>0</v>
      </c>
      <c r="H71" s="467">
        <f>I71+Q71</f>
        <v>1011</v>
      </c>
      <c r="I71" s="467">
        <f aca="true" t="shared" si="23" ref="I71:Q71">SUM(I72:I75)</f>
        <v>964</v>
      </c>
      <c r="J71" s="467">
        <f t="shared" si="23"/>
        <v>587</v>
      </c>
      <c r="K71" s="467">
        <f t="shared" si="23"/>
        <v>0</v>
      </c>
      <c r="L71" s="467">
        <f t="shared" si="23"/>
        <v>351</v>
      </c>
      <c r="M71" s="467">
        <f t="shared" si="23"/>
        <v>3</v>
      </c>
      <c r="N71" s="467">
        <f t="shared" si="23"/>
        <v>0</v>
      </c>
      <c r="O71" s="467">
        <f t="shared" si="23"/>
        <v>0</v>
      </c>
      <c r="P71" s="467">
        <f t="shared" si="23"/>
        <v>23</v>
      </c>
      <c r="Q71" s="467">
        <f t="shared" si="23"/>
        <v>47</v>
      </c>
      <c r="R71" s="473">
        <f t="shared" si="17"/>
        <v>424</v>
      </c>
      <c r="S71" s="468">
        <f t="shared" si="18"/>
        <v>60.89211618257261</v>
      </c>
      <c r="T71" s="454"/>
    </row>
    <row r="72" spans="1:20" ht="18" customHeight="1">
      <c r="A72" s="394" t="s">
        <v>454</v>
      </c>
      <c r="B72" s="461" t="s">
        <v>453</v>
      </c>
      <c r="C72" s="467">
        <f t="shared" si="13"/>
        <v>106</v>
      </c>
      <c r="D72" s="474">
        <v>32</v>
      </c>
      <c r="E72" s="474">
        <v>74</v>
      </c>
      <c r="F72" s="467">
        <v>0</v>
      </c>
      <c r="G72" s="467">
        <v>0</v>
      </c>
      <c r="H72" s="467">
        <f>I72+Q72</f>
        <v>106</v>
      </c>
      <c r="I72" s="467">
        <f>SUM(J72:P72)</f>
        <v>105</v>
      </c>
      <c r="J72" s="474">
        <v>51</v>
      </c>
      <c r="K72" s="467">
        <v>0</v>
      </c>
      <c r="L72" s="474">
        <v>52</v>
      </c>
      <c r="M72" s="467">
        <v>0</v>
      </c>
      <c r="N72" s="467">
        <v>0</v>
      </c>
      <c r="O72" s="467">
        <v>0</v>
      </c>
      <c r="P72" s="482">
        <v>2</v>
      </c>
      <c r="Q72" s="475">
        <v>1</v>
      </c>
      <c r="R72" s="473">
        <f t="shared" si="17"/>
        <v>55</v>
      </c>
      <c r="S72" s="468">
        <f t="shared" si="18"/>
        <v>48.57142857142857</v>
      </c>
      <c r="T72" s="454"/>
    </row>
    <row r="73" spans="1:20" ht="18" customHeight="1">
      <c r="A73" s="394" t="s">
        <v>452</v>
      </c>
      <c r="B73" s="461" t="s">
        <v>451</v>
      </c>
      <c r="C73" s="467">
        <f t="shared" si="13"/>
        <v>205</v>
      </c>
      <c r="D73" s="474">
        <v>67</v>
      </c>
      <c r="E73" s="474">
        <v>138</v>
      </c>
      <c r="F73" s="467">
        <v>0</v>
      </c>
      <c r="G73" s="467">
        <v>0</v>
      </c>
      <c r="H73" s="467">
        <f>I73+Q73</f>
        <v>205</v>
      </c>
      <c r="I73" s="467">
        <f>SUM(J73:P73)</f>
        <v>194</v>
      </c>
      <c r="J73" s="474">
        <v>111</v>
      </c>
      <c r="K73" s="467">
        <v>0</v>
      </c>
      <c r="L73" s="474">
        <v>78</v>
      </c>
      <c r="M73" s="474">
        <v>2</v>
      </c>
      <c r="N73" s="467">
        <v>0</v>
      </c>
      <c r="O73" s="467">
        <v>0</v>
      </c>
      <c r="P73" s="482">
        <v>3</v>
      </c>
      <c r="Q73" s="475">
        <v>11</v>
      </c>
      <c r="R73" s="473">
        <f t="shared" si="17"/>
        <v>94</v>
      </c>
      <c r="S73" s="468">
        <f t="shared" si="18"/>
        <v>57.21649484536082</v>
      </c>
      <c r="T73" s="454"/>
    </row>
    <row r="74" spans="1:20" ht="18" customHeight="1">
      <c r="A74" s="394" t="s">
        <v>450</v>
      </c>
      <c r="B74" s="461" t="s">
        <v>449</v>
      </c>
      <c r="C74" s="467">
        <f t="shared" si="13"/>
        <v>314</v>
      </c>
      <c r="D74" s="474">
        <v>95</v>
      </c>
      <c r="E74" s="474">
        <v>219</v>
      </c>
      <c r="F74" s="467">
        <v>0</v>
      </c>
      <c r="G74" s="467">
        <v>0</v>
      </c>
      <c r="H74" s="467">
        <f>I74+Q74</f>
        <v>314</v>
      </c>
      <c r="I74" s="467">
        <f>SUM(J74:P74)</f>
        <v>297</v>
      </c>
      <c r="J74" s="474">
        <v>184</v>
      </c>
      <c r="K74" s="467">
        <v>0</v>
      </c>
      <c r="L74" s="474">
        <v>96</v>
      </c>
      <c r="M74" s="467">
        <v>0</v>
      </c>
      <c r="N74" s="467">
        <v>0</v>
      </c>
      <c r="O74" s="467">
        <v>0</v>
      </c>
      <c r="P74" s="482">
        <v>17</v>
      </c>
      <c r="Q74" s="475">
        <v>17</v>
      </c>
      <c r="R74" s="473">
        <f t="shared" si="17"/>
        <v>130</v>
      </c>
      <c r="S74" s="468">
        <f t="shared" si="18"/>
        <v>61.95286195286195</v>
      </c>
      <c r="T74" s="454"/>
    </row>
    <row r="75" spans="1:20" ht="18" customHeight="1">
      <c r="A75" s="394" t="s">
        <v>448</v>
      </c>
      <c r="B75" s="461" t="s">
        <v>447</v>
      </c>
      <c r="C75" s="467">
        <f t="shared" si="13"/>
        <v>395</v>
      </c>
      <c r="D75" s="474">
        <v>100</v>
      </c>
      <c r="E75" s="474">
        <v>295</v>
      </c>
      <c r="F75" s="474">
        <v>9</v>
      </c>
      <c r="G75" s="467">
        <v>0</v>
      </c>
      <c r="H75" s="467">
        <f>I75+Q75</f>
        <v>386</v>
      </c>
      <c r="I75" s="467">
        <f>SUM(J75:P75)</f>
        <v>368</v>
      </c>
      <c r="J75" s="474">
        <v>241</v>
      </c>
      <c r="K75" s="467">
        <v>0</v>
      </c>
      <c r="L75" s="474">
        <v>125</v>
      </c>
      <c r="M75" s="474">
        <v>1</v>
      </c>
      <c r="N75" s="467">
        <v>0</v>
      </c>
      <c r="O75" s="467">
        <v>0</v>
      </c>
      <c r="P75" s="482">
        <v>1</v>
      </c>
      <c r="Q75" s="475">
        <v>18</v>
      </c>
      <c r="R75" s="473">
        <f t="shared" si="17"/>
        <v>145</v>
      </c>
      <c r="S75" s="468">
        <f t="shared" si="18"/>
        <v>65.48913043478261</v>
      </c>
      <c r="T75" s="454"/>
    </row>
    <row r="76" spans="1:19" s="405" customFormat="1" ht="29.25" customHeight="1">
      <c r="A76" s="905"/>
      <c r="B76" s="905"/>
      <c r="C76" s="905"/>
      <c r="D76" s="905"/>
      <c r="E76" s="905"/>
      <c r="F76" s="390"/>
      <c r="G76" s="390"/>
      <c r="H76" s="390"/>
      <c r="I76" s="390"/>
      <c r="J76" s="390"/>
      <c r="K76" s="390"/>
      <c r="L76" s="390"/>
      <c r="M76" s="390"/>
      <c r="N76" s="897" t="str">
        <f>'Thong tin'!B8</f>
        <v>Trà Vinh, ngày 29 tháng 4 năm 2016</v>
      </c>
      <c r="O76" s="897"/>
      <c r="P76" s="897"/>
      <c r="Q76" s="897"/>
      <c r="R76" s="897"/>
      <c r="S76" s="897"/>
    </row>
    <row r="77" spans="1:19" s="402" customFormat="1" ht="19.5" customHeight="1">
      <c r="A77" s="404"/>
      <c r="B77" s="906" t="s">
        <v>4</v>
      </c>
      <c r="C77" s="906"/>
      <c r="D77" s="906"/>
      <c r="E77" s="906"/>
      <c r="F77" s="403"/>
      <c r="G77" s="403"/>
      <c r="H77" s="403"/>
      <c r="I77" s="403"/>
      <c r="J77" s="403"/>
      <c r="K77" s="403"/>
      <c r="L77" s="403"/>
      <c r="M77" s="403"/>
      <c r="N77" s="904" t="str">
        <f>'Thong tin'!B7</f>
        <v>PHÓ CỤC TRƯỞNG</v>
      </c>
      <c r="O77" s="904"/>
      <c r="P77" s="904"/>
      <c r="Q77" s="904"/>
      <c r="R77" s="904"/>
      <c r="S77" s="904"/>
    </row>
    <row r="78" spans="1:19" ht="18.75">
      <c r="A78" s="387"/>
      <c r="B78" s="389"/>
      <c r="C78" s="389"/>
      <c r="D78" s="389"/>
      <c r="E78" s="388"/>
      <c r="F78" s="388"/>
      <c r="G78" s="388"/>
      <c r="H78" s="388"/>
      <c r="I78" s="388"/>
      <c r="J78" s="388"/>
      <c r="K78" s="388"/>
      <c r="L78" s="388"/>
      <c r="M78" s="388"/>
      <c r="N78" s="388"/>
      <c r="O78" s="388"/>
      <c r="P78" s="388"/>
      <c r="Q78" s="388"/>
      <c r="R78" s="388"/>
      <c r="S78" s="388"/>
    </row>
    <row r="79" spans="1:19" ht="18.75">
      <c r="A79" s="387"/>
      <c r="B79" s="387"/>
      <c r="C79" s="387"/>
      <c r="D79" s="388"/>
      <c r="E79" s="388"/>
      <c r="F79" s="388"/>
      <c r="G79" s="388"/>
      <c r="H79" s="388"/>
      <c r="I79" s="388"/>
      <c r="J79" s="388"/>
      <c r="K79" s="388"/>
      <c r="L79" s="388"/>
      <c r="M79" s="388"/>
      <c r="N79" s="388"/>
      <c r="O79" s="388"/>
      <c r="P79" s="388"/>
      <c r="Q79" s="388"/>
      <c r="R79" s="387"/>
      <c r="S79" s="387"/>
    </row>
    <row r="80" spans="1:19" ht="18.75">
      <c r="A80" s="387"/>
      <c r="B80" s="388"/>
      <c r="C80" s="388"/>
      <c r="D80" s="388"/>
      <c r="E80" s="388"/>
      <c r="F80" s="388"/>
      <c r="G80" s="388"/>
      <c r="H80" s="388"/>
      <c r="I80" s="388"/>
      <c r="J80" s="388"/>
      <c r="K80" s="388"/>
      <c r="L80" s="388"/>
      <c r="M80" s="388"/>
      <c r="N80" s="388"/>
      <c r="O80" s="388"/>
      <c r="P80" s="388"/>
      <c r="Q80" s="388"/>
      <c r="R80" s="388"/>
      <c r="S80" s="387"/>
    </row>
    <row r="81" spans="1:19" ht="15.75" customHeight="1">
      <c r="A81" s="401"/>
      <c r="B81" s="387"/>
      <c r="C81" s="387"/>
      <c r="D81" s="388"/>
      <c r="E81" s="388"/>
      <c r="F81" s="388"/>
      <c r="G81" s="388"/>
      <c r="H81" s="388"/>
      <c r="I81" s="388"/>
      <c r="J81" s="388"/>
      <c r="K81" s="388"/>
      <c r="L81" s="388"/>
      <c r="M81" s="388"/>
      <c r="N81" s="388"/>
      <c r="O81" s="388"/>
      <c r="P81" s="388"/>
      <c r="Q81" s="388"/>
      <c r="R81" s="387"/>
      <c r="S81" s="387"/>
    </row>
    <row r="82" spans="1:19" ht="15.75" customHeight="1">
      <c r="A82" s="387"/>
      <c r="B82" s="388"/>
      <c r="C82" s="388"/>
      <c r="D82" s="388"/>
      <c r="E82" s="388"/>
      <c r="F82" s="388"/>
      <c r="G82" s="388"/>
      <c r="H82" s="388"/>
      <c r="I82" s="388"/>
      <c r="J82" s="388"/>
      <c r="K82" s="388"/>
      <c r="L82" s="388"/>
      <c r="M82" s="388"/>
      <c r="N82" s="388"/>
      <c r="O82" s="388"/>
      <c r="P82" s="388"/>
      <c r="Q82" s="388"/>
      <c r="R82" s="387"/>
      <c r="S82" s="387"/>
    </row>
    <row r="83" spans="1:19" ht="18.75">
      <c r="A83" s="389"/>
      <c r="B83" s="389"/>
      <c r="C83" s="389"/>
      <c r="D83" s="389"/>
      <c r="E83" s="389"/>
      <c r="F83" s="389"/>
      <c r="G83" s="389"/>
      <c r="H83" s="389"/>
      <c r="I83" s="389"/>
      <c r="J83" s="389"/>
      <c r="K83" s="389"/>
      <c r="L83" s="389"/>
      <c r="M83" s="389"/>
      <c r="N83" s="389"/>
      <c r="O83" s="389"/>
      <c r="P83" s="389"/>
      <c r="Q83" s="387"/>
      <c r="R83" s="387"/>
      <c r="S83" s="387"/>
    </row>
    <row r="84" spans="1:19" ht="18.75">
      <c r="A84" s="387"/>
      <c r="B84" s="387"/>
      <c r="C84" s="387"/>
      <c r="D84" s="387"/>
      <c r="E84" s="387"/>
      <c r="F84" s="387"/>
      <c r="G84" s="387"/>
      <c r="H84" s="387"/>
      <c r="I84" s="387"/>
      <c r="J84" s="387"/>
      <c r="K84" s="387"/>
      <c r="L84" s="387"/>
      <c r="M84" s="387"/>
      <c r="N84" s="387"/>
      <c r="O84" s="387"/>
      <c r="P84" s="387"/>
      <c r="Q84" s="387"/>
      <c r="R84" s="387"/>
      <c r="S84" s="387"/>
    </row>
    <row r="85" spans="1:19" ht="18.75">
      <c r="A85" s="387"/>
      <c r="B85" s="895" t="str">
        <f>'Thong tin'!B5</f>
        <v>Nhan Quốc Hải</v>
      </c>
      <c r="C85" s="895"/>
      <c r="D85" s="895"/>
      <c r="E85" s="895"/>
      <c r="F85" s="387"/>
      <c r="G85" s="387"/>
      <c r="H85" s="387"/>
      <c r="I85" s="387"/>
      <c r="J85" s="387"/>
      <c r="K85" s="387"/>
      <c r="L85" s="387"/>
      <c r="M85" s="387"/>
      <c r="N85" s="895" t="str">
        <f>'Thong tin'!B6</f>
        <v>Trần Việt Hồng</v>
      </c>
      <c r="O85" s="895"/>
      <c r="P85" s="895"/>
      <c r="Q85" s="895"/>
      <c r="R85" s="895"/>
      <c r="S85" s="895"/>
    </row>
    <row r="86" spans="1:19" ht="18.75">
      <c r="A86" s="400"/>
      <c r="B86" s="400"/>
      <c r="C86" s="400"/>
      <c r="D86" s="400"/>
      <c r="E86" s="400"/>
      <c r="F86" s="400"/>
      <c r="G86" s="400"/>
      <c r="H86" s="400"/>
      <c r="I86" s="400"/>
      <c r="J86" s="400"/>
      <c r="K86" s="400"/>
      <c r="L86" s="400"/>
      <c r="M86" s="400"/>
      <c r="N86" s="400"/>
      <c r="O86" s="400"/>
      <c r="P86" s="400"/>
      <c r="Q86" s="400"/>
      <c r="R86" s="400"/>
      <c r="S86" s="400"/>
    </row>
  </sheetData>
  <sheetProtection/>
  <mergeCells count="31">
    <mergeCell ref="A2:D2"/>
    <mergeCell ref="P2:S2"/>
    <mergeCell ref="A3:D3"/>
    <mergeCell ref="C7:C9"/>
    <mergeCell ref="A76:E76"/>
    <mergeCell ref="B77:E77"/>
    <mergeCell ref="A11:B11"/>
    <mergeCell ref="R6:R9"/>
    <mergeCell ref="A10:B10"/>
    <mergeCell ref="A6:B9"/>
    <mergeCell ref="Q7:Q9"/>
    <mergeCell ref="E1:O1"/>
    <mergeCell ref="E2:O2"/>
    <mergeCell ref="E3:O3"/>
    <mergeCell ref="F6:F9"/>
    <mergeCell ref="G6:G9"/>
    <mergeCell ref="H6:Q6"/>
    <mergeCell ref="C6:E6"/>
    <mergeCell ref="P4:S4"/>
    <mergeCell ref="H7:H9"/>
    <mergeCell ref="I8:I9"/>
    <mergeCell ref="N85:S85"/>
    <mergeCell ref="D7:E7"/>
    <mergeCell ref="D8:D9"/>
    <mergeCell ref="E8:E9"/>
    <mergeCell ref="J8:P8"/>
    <mergeCell ref="N76:S76"/>
    <mergeCell ref="S6:S9"/>
    <mergeCell ref="I7:P7"/>
    <mergeCell ref="B85:E85"/>
    <mergeCell ref="N77:S77"/>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J85"/>
  <sheetViews>
    <sheetView showZeros="0" tabSelected="1" view="pageBreakPreview" zoomScale="80" zoomScaleNormal="85" zoomScaleSheetLayoutView="80" zoomScalePageLayoutView="0" workbookViewId="0" topLeftCell="D1">
      <selection activeCell="T11" sqref="T11"/>
    </sheetView>
  </sheetViews>
  <sheetFormatPr defaultColWidth="9.00390625" defaultRowHeight="15.75"/>
  <cols>
    <col min="1" max="1" width="3.50390625" style="378" customWidth="1"/>
    <col min="2" max="2" width="12.875" style="378" customWidth="1"/>
    <col min="3" max="3" width="11.00390625" style="378" customWidth="1"/>
    <col min="4" max="4" width="10.25390625" style="378" customWidth="1"/>
    <col min="5" max="5" width="9.50390625" style="378" customWidth="1"/>
    <col min="6" max="6" width="8.375" style="378" customWidth="1"/>
    <col min="7" max="7" width="7.75390625" style="378" customWidth="1"/>
    <col min="8" max="8" width="9.375" style="378" customWidth="1"/>
    <col min="9" max="9" width="10.25390625" style="378" customWidth="1"/>
    <col min="10" max="10" width="8.625" style="378" customWidth="1"/>
    <col min="11" max="11" width="8.00390625" style="378" customWidth="1"/>
    <col min="12" max="12" width="5.875" style="378" customWidth="1"/>
    <col min="13" max="13" width="10.00390625" style="378" customWidth="1"/>
    <col min="14" max="14" width="8.50390625" style="378" customWidth="1"/>
    <col min="15" max="15" width="7.00390625" style="378" customWidth="1"/>
    <col min="16" max="16" width="6.375" style="378" customWidth="1"/>
    <col min="17" max="17" width="8.625" style="378" customWidth="1"/>
    <col min="18" max="18" width="9.00390625" style="378" customWidth="1"/>
    <col min="19" max="19" width="10.875" style="378" customWidth="1"/>
    <col min="20" max="20" width="6.75390625" style="378" customWidth="1"/>
    <col min="21" max="16384" width="9.00390625" style="378" customWidth="1"/>
  </cols>
  <sheetData>
    <row r="1" spans="1:20" ht="20.25" customHeight="1">
      <c r="A1" s="498" t="s">
        <v>28</v>
      </c>
      <c r="B1" s="498"/>
      <c r="C1" s="498"/>
      <c r="D1" s="499"/>
      <c r="E1" s="898" t="s">
        <v>66</v>
      </c>
      <c r="F1" s="898"/>
      <c r="G1" s="898"/>
      <c r="H1" s="898"/>
      <c r="I1" s="898"/>
      <c r="J1" s="898"/>
      <c r="K1" s="898"/>
      <c r="L1" s="898"/>
      <c r="M1" s="898"/>
      <c r="N1" s="898"/>
      <c r="O1" s="898"/>
      <c r="P1" s="898"/>
      <c r="Q1" s="500" t="s">
        <v>428</v>
      </c>
      <c r="R1" s="500"/>
      <c r="S1" s="500"/>
      <c r="T1" s="500"/>
    </row>
    <row r="2" spans="1:20" ht="17.25" customHeight="1">
      <c r="A2" s="916" t="s">
        <v>244</v>
      </c>
      <c r="B2" s="916"/>
      <c r="C2" s="916"/>
      <c r="D2" s="916"/>
      <c r="E2" s="899" t="s">
        <v>34</v>
      </c>
      <c r="F2" s="899"/>
      <c r="G2" s="899"/>
      <c r="H2" s="899"/>
      <c r="I2" s="899"/>
      <c r="J2" s="899"/>
      <c r="K2" s="899"/>
      <c r="L2" s="899"/>
      <c r="M2" s="899"/>
      <c r="N2" s="899"/>
      <c r="O2" s="899"/>
      <c r="P2" s="899"/>
      <c r="Q2" s="917" t="str">
        <f>'Thong tin'!B4</f>
        <v>CTHADS TRÀ VINH</v>
      </c>
      <c r="R2" s="917"/>
      <c r="S2" s="917"/>
      <c r="T2" s="917"/>
    </row>
    <row r="3" spans="1:20" ht="18" customHeight="1">
      <c r="A3" s="916" t="s">
        <v>245</v>
      </c>
      <c r="B3" s="916"/>
      <c r="C3" s="916"/>
      <c r="D3" s="916"/>
      <c r="E3" s="900" t="str">
        <f>'Thong tin'!B3</f>
        <v>07 tháng / năm 2016</v>
      </c>
      <c r="F3" s="900"/>
      <c r="G3" s="900"/>
      <c r="H3" s="900"/>
      <c r="I3" s="900"/>
      <c r="J3" s="900"/>
      <c r="K3" s="900"/>
      <c r="L3" s="900"/>
      <c r="M3" s="900"/>
      <c r="N3" s="900"/>
      <c r="O3" s="900"/>
      <c r="P3" s="900"/>
      <c r="Q3" s="500" t="s">
        <v>362</v>
      </c>
      <c r="R3" s="429"/>
      <c r="S3" s="500"/>
      <c r="T3" s="500"/>
    </row>
    <row r="4" spans="1:20" ht="14.25" customHeight="1">
      <c r="A4" s="382" t="s">
        <v>124</v>
      </c>
      <c r="B4" s="498"/>
      <c r="C4" s="498"/>
      <c r="D4" s="498"/>
      <c r="E4" s="498"/>
      <c r="F4" s="498"/>
      <c r="G4" s="498"/>
      <c r="H4" s="498"/>
      <c r="I4" s="498"/>
      <c r="J4" s="498"/>
      <c r="K4" s="498"/>
      <c r="L4" s="498"/>
      <c r="M4" s="498"/>
      <c r="N4" s="498"/>
      <c r="O4" s="501"/>
      <c r="P4" s="501"/>
      <c r="Q4" s="918" t="s">
        <v>304</v>
      </c>
      <c r="R4" s="918"/>
      <c r="S4" s="918"/>
      <c r="T4" s="918"/>
    </row>
    <row r="5" spans="1:20" ht="21.75" customHeight="1">
      <c r="A5" s="499"/>
      <c r="B5" s="21"/>
      <c r="C5" s="21"/>
      <c r="D5" s="499"/>
      <c r="E5" s="499"/>
      <c r="F5" s="499"/>
      <c r="G5" s="499"/>
      <c r="H5" s="499"/>
      <c r="I5" s="499"/>
      <c r="J5" s="499"/>
      <c r="K5" s="499"/>
      <c r="L5" s="499"/>
      <c r="M5" s="499"/>
      <c r="N5" s="499"/>
      <c r="O5" s="499"/>
      <c r="P5" s="499"/>
      <c r="Q5" s="915" t="s">
        <v>429</v>
      </c>
      <c r="R5" s="915"/>
      <c r="S5" s="915"/>
      <c r="T5" s="915"/>
    </row>
    <row r="6" spans="1:36" ht="18.75" customHeight="1">
      <c r="A6" s="910" t="s">
        <v>57</v>
      </c>
      <c r="B6" s="910"/>
      <c r="C6" s="896" t="s">
        <v>125</v>
      </c>
      <c r="D6" s="896"/>
      <c r="E6" s="896"/>
      <c r="F6" s="901" t="s">
        <v>101</v>
      </c>
      <c r="G6" s="901" t="s">
        <v>126</v>
      </c>
      <c r="H6" s="902" t="s">
        <v>102</v>
      </c>
      <c r="I6" s="902"/>
      <c r="J6" s="902"/>
      <c r="K6" s="902"/>
      <c r="L6" s="902"/>
      <c r="M6" s="902"/>
      <c r="N6" s="902"/>
      <c r="O6" s="902"/>
      <c r="P6" s="902"/>
      <c r="Q6" s="902"/>
      <c r="R6" s="902"/>
      <c r="S6" s="896" t="s">
        <v>249</v>
      </c>
      <c r="T6" s="896" t="s">
        <v>546</v>
      </c>
      <c r="U6" s="381"/>
      <c r="V6" s="381"/>
      <c r="W6" s="381"/>
      <c r="X6" s="381"/>
      <c r="Y6" s="381"/>
      <c r="Z6" s="381"/>
      <c r="AA6" s="381"/>
      <c r="AB6" s="381"/>
      <c r="AC6" s="381"/>
      <c r="AD6" s="381"/>
      <c r="AE6" s="381"/>
      <c r="AF6" s="381"/>
      <c r="AG6" s="381"/>
      <c r="AH6" s="381"/>
      <c r="AI6" s="381"/>
      <c r="AJ6" s="381"/>
    </row>
    <row r="7" spans="1:36" s="427" customFormat="1" ht="21" customHeight="1">
      <c r="A7" s="910"/>
      <c r="B7" s="910"/>
      <c r="C7" s="896" t="s">
        <v>42</v>
      </c>
      <c r="D7" s="896" t="s">
        <v>7</v>
      </c>
      <c r="E7" s="896"/>
      <c r="F7" s="901"/>
      <c r="G7" s="901"/>
      <c r="H7" s="901" t="s">
        <v>102</v>
      </c>
      <c r="I7" s="896" t="s">
        <v>103</v>
      </c>
      <c r="J7" s="896"/>
      <c r="K7" s="896"/>
      <c r="L7" s="896"/>
      <c r="M7" s="896"/>
      <c r="N7" s="896"/>
      <c r="O7" s="896"/>
      <c r="P7" s="896"/>
      <c r="Q7" s="896"/>
      <c r="R7" s="901" t="s">
        <v>127</v>
      </c>
      <c r="S7" s="896"/>
      <c r="T7" s="896"/>
      <c r="U7" s="428"/>
      <c r="V7" s="428"/>
      <c r="W7" s="428"/>
      <c r="X7" s="428"/>
      <c r="Y7" s="428"/>
      <c r="Z7" s="428"/>
      <c r="AA7" s="428"/>
      <c r="AB7" s="428"/>
      <c r="AC7" s="428"/>
      <c r="AD7" s="428"/>
      <c r="AE7" s="428"/>
      <c r="AF7" s="428"/>
      <c r="AG7" s="428"/>
      <c r="AH7" s="428"/>
      <c r="AI7" s="428"/>
      <c r="AJ7" s="428"/>
    </row>
    <row r="8" spans="1:36" ht="21.75" customHeight="1">
      <c r="A8" s="910"/>
      <c r="B8" s="910"/>
      <c r="C8" s="896"/>
      <c r="D8" s="896" t="s">
        <v>128</v>
      </c>
      <c r="E8" s="896" t="s">
        <v>129</v>
      </c>
      <c r="F8" s="901"/>
      <c r="G8" s="901"/>
      <c r="H8" s="901"/>
      <c r="I8" s="901" t="s">
        <v>545</v>
      </c>
      <c r="J8" s="896" t="s">
        <v>7</v>
      </c>
      <c r="K8" s="896"/>
      <c r="L8" s="896"/>
      <c r="M8" s="896"/>
      <c r="N8" s="896"/>
      <c r="O8" s="896"/>
      <c r="P8" s="896"/>
      <c r="Q8" s="896"/>
      <c r="R8" s="901"/>
      <c r="S8" s="896"/>
      <c r="T8" s="896"/>
      <c r="U8" s="381"/>
      <c r="V8" s="381"/>
      <c r="W8" s="381"/>
      <c r="X8" s="381"/>
      <c r="Y8" s="381"/>
      <c r="Z8" s="381"/>
      <c r="AA8" s="381"/>
      <c r="AB8" s="381"/>
      <c r="AC8" s="381"/>
      <c r="AD8" s="381"/>
      <c r="AE8" s="381"/>
      <c r="AF8" s="381"/>
      <c r="AG8" s="381"/>
      <c r="AH8" s="381"/>
      <c r="AI8" s="381"/>
      <c r="AJ8" s="381"/>
    </row>
    <row r="9" spans="1:36" ht="84" customHeight="1">
      <c r="A9" s="910"/>
      <c r="B9" s="910"/>
      <c r="C9" s="896"/>
      <c r="D9" s="896"/>
      <c r="E9" s="896"/>
      <c r="F9" s="901"/>
      <c r="G9" s="901"/>
      <c r="H9" s="901"/>
      <c r="I9" s="901"/>
      <c r="J9" s="407" t="s">
        <v>130</v>
      </c>
      <c r="K9" s="407" t="s">
        <v>131</v>
      </c>
      <c r="L9" s="407" t="s">
        <v>123</v>
      </c>
      <c r="M9" s="406" t="s">
        <v>105</v>
      </c>
      <c r="N9" s="406" t="s">
        <v>132</v>
      </c>
      <c r="O9" s="406" t="s">
        <v>108</v>
      </c>
      <c r="P9" s="406" t="s">
        <v>250</v>
      </c>
      <c r="Q9" s="406" t="s">
        <v>111</v>
      </c>
      <c r="R9" s="901"/>
      <c r="S9" s="896"/>
      <c r="T9" s="896"/>
      <c r="U9" s="381"/>
      <c r="V9" s="381"/>
      <c r="W9" s="381"/>
      <c r="X9" s="381"/>
      <c r="Y9" s="381"/>
      <c r="Z9" s="381"/>
      <c r="AA9" s="381"/>
      <c r="AB9" s="381"/>
      <c r="AC9" s="381"/>
      <c r="AD9" s="381"/>
      <c r="AE9" s="381"/>
      <c r="AF9" s="381"/>
      <c r="AG9" s="381"/>
      <c r="AH9" s="381"/>
      <c r="AI9" s="381"/>
      <c r="AJ9" s="381"/>
    </row>
    <row r="10" spans="1:20" ht="17.25" customHeight="1">
      <c r="A10" s="913" t="s">
        <v>6</v>
      </c>
      <c r="B10" s="914"/>
      <c r="C10" s="426">
        <v>1</v>
      </c>
      <c r="D10" s="426">
        <v>2</v>
      </c>
      <c r="E10" s="426">
        <v>3</v>
      </c>
      <c r="F10" s="426">
        <v>4</v>
      </c>
      <c r="G10" s="426">
        <v>5</v>
      </c>
      <c r="H10" s="426">
        <v>6</v>
      </c>
      <c r="I10" s="426">
        <v>7</v>
      </c>
      <c r="J10" s="426">
        <v>8</v>
      </c>
      <c r="K10" s="426">
        <v>9</v>
      </c>
      <c r="L10" s="426" t="s">
        <v>83</v>
      </c>
      <c r="M10" s="426" t="s">
        <v>84</v>
      </c>
      <c r="N10" s="426" t="s">
        <v>85</v>
      </c>
      <c r="O10" s="426" t="s">
        <v>86</v>
      </c>
      <c r="P10" s="426" t="s">
        <v>87</v>
      </c>
      <c r="Q10" s="426" t="s">
        <v>252</v>
      </c>
      <c r="R10" s="426" t="s">
        <v>552</v>
      </c>
      <c r="S10" s="426" t="s">
        <v>551</v>
      </c>
      <c r="T10" s="425" t="s">
        <v>550</v>
      </c>
    </row>
    <row r="11" spans="1:21" ht="18" customHeight="1">
      <c r="A11" s="925" t="s">
        <v>30</v>
      </c>
      <c r="B11" s="926"/>
      <c r="C11" s="483">
        <f aca="true" t="shared" si="0" ref="C11:K11">+C12+C22</f>
        <v>634854915</v>
      </c>
      <c r="D11" s="483">
        <f t="shared" si="0"/>
        <v>471855609</v>
      </c>
      <c r="E11" s="483">
        <f t="shared" si="0"/>
        <v>162999306</v>
      </c>
      <c r="F11" s="483">
        <f t="shared" si="0"/>
        <v>11057667</v>
      </c>
      <c r="G11" s="483">
        <f t="shared" si="0"/>
        <v>0</v>
      </c>
      <c r="H11" s="483">
        <f t="shared" si="0"/>
        <v>623797248</v>
      </c>
      <c r="I11" s="483">
        <f t="shared" si="0"/>
        <v>580843190</v>
      </c>
      <c r="J11" s="483">
        <f t="shared" si="0"/>
        <v>57224549</v>
      </c>
      <c r="K11" s="483">
        <f t="shared" si="0"/>
        <v>6546939</v>
      </c>
      <c r="L11" s="483"/>
      <c r="M11" s="483">
        <f aca="true" t="shared" si="1" ref="M11:S11">+M12+M22</f>
        <v>472770744</v>
      </c>
      <c r="N11" s="483">
        <f t="shared" si="1"/>
        <v>12400870</v>
      </c>
      <c r="O11" s="483">
        <f t="shared" si="1"/>
        <v>136404</v>
      </c>
      <c r="P11" s="483">
        <f t="shared" si="1"/>
        <v>0</v>
      </c>
      <c r="Q11" s="483">
        <f t="shared" si="1"/>
        <v>31763684</v>
      </c>
      <c r="R11" s="483">
        <f t="shared" si="1"/>
        <v>42954058</v>
      </c>
      <c r="S11" s="483">
        <f t="shared" si="1"/>
        <v>560025760</v>
      </c>
      <c r="T11" s="484">
        <f aca="true" t="shared" si="2" ref="T11:T42">(((J11+K11+L11))/I11)*100</f>
        <v>10.97912295399383</v>
      </c>
      <c r="U11" s="455"/>
    </row>
    <row r="12" spans="1:21" ht="18" customHeight="1">
      <c r="A12" s="418" t="s">
        <v>0</v>
      </c>
      <c r="B12" s="417" t="s">
        <v>544</v>
      </c>
      <c r="C12" s="483">
        <f aca="true" t="shared" si="3" ref="C12:K12">SUM(C13:C21)</f>
        <v>110831812</v>
      </c>
      <c r="D12" s="483">
        <f t="shared" si="3"/>
        <v>103655338</v>
      </c>
      <c r="E12" s="483">
        <f t="shared" si="3"/>
        <v>7176474</v>
      </c>
      <c r="F12" s="483">
        <f t="shared" si="3"/>
        <v>375</v>
      </c>
      <c r="G12" s="483">
        <f t="shared" si="3"/>
        <v>0</v>
      </c>
      <c r="H12" s="483">
        <f t="shared" si="3"/>
        <v>110831437</v>
      </c>
      <c r="I12" s="483">
        <f t="shared" si="3"/>
        <v>102757608</v>
      </c>
      <c r="J12" s="483">
        <f t="shared" si="3"/>
        <v>7678979</v>
      </c>
      <c r="K12" s="483">
        <f t="shared" si="3"/>
        <v>398324</v>
      </c>
      <c r="L12" s="483"/>
      <c r="M12" s="483">
        <f aca="true" t="shared" si="4" ref="M12:S12">SUM(M13:M21)</f>
        <v>80105669</v>
      </c>
      <c r="N12" s="483">
        <f t="shared" si="4"/>
        <v>1705229</v>
      </c>
      <c r="O12" s="483">
        <f t="shared" si="4"/>
        <v>23750</v>
      </c>
      <c r="P12" s="483">
        <f t="shared" si="4"/>
        <v>0</v>
      </c>
      <c r="Q12" s="483">
        <f t="shared" si="4"/>
        <v>12845657</v>
      </c>
      <c r="R12" s="483">
        <f t="shared" si="4"/>
        <v>8073829</v>
      </c>
      <c r="S12" s="483">
        <f t="shared" si="4"/>
        <v>102754134</v>
      </c>
      <c r="T12" s="484">
        <f t="shared" si="2"/>
        <v>7.86054011689334</v>
      </c>
      <c r="U12" s="455"/>
    </row>
    <row r="13" spans="1:21" ht="18" customHeight="1">
      <c r="A13" s="418" t="s">
        <v>43</v>
      </c>
      <c r="B13" s="417" t="s">
        <v>434</v>
      </c>
      <c r="C13" s="483">
        <f aca="true" t="shared" si="5" ref="C13:C44">+D13+E13</f>
        <v>97768</v>
      </c>
      <c r="D13" s="483">
        <v>0</v>
      </c>
      <c r="E13" s="483">
        <v>97768</v>
      </c>
      <c r="F13" s="483">
        <v>0</v>
      </c>
      <c r="G13" s="483">
        <v>0</v>
      </c>
      <c r="H13" s="483">
        <f aca="true" t="shared" si="6" ref="H13:H36">SUM(I13,R13)</f>
        <v>97768</v>
      </c>
      <c r="I13" s="483">
        <f aca="true" t="shared" si="7" ref="I13:I36">SUM(J13:Q13)</f>
        <v>97768</v>
      </c>
      <c r="J13" s="483">
        <v>87768</v>
      </c>
      <c r="K13" s="483">
        <v>10000</v>
      </c>
      <c r="L13" s="483">
        <v>0</v>
      </c>
      <c r="M13" s="483">
        <v>0</v>
      </c>
      <c r="N13" s="483">
        <v>0</v>
      </c>
      <c r="O13" s="483">
        <v>0</v>
      </c>
      <c r="P13" s="483">
        <v>0</v>
      </c>
      <c r="Q13" s="483">
        <v>0</v>
      </c>
      <c r="R13" s="483">
        <v>0</v>
      </c>
      <c r="S13" s="502">
        <f aca="true" t="shared" si="8" ref="S13:S21">SUM(M13:R13)</f>
        <v>0</v>
      </c>
      <c r="T13" s="484">
        <f t="shared" si="2"/>
        <v>100</v>
      </c>
      <c r="U13" s="455"/>
    </row>
    <row r="14" spans="1:21" ht="18" customHeight="1">
      <c r="A14" s="418" t="s">
        <v>44</v>
      </c>
      <c r="B14" s="417" t="s">
        <v>537</v>
      </c>
      <c r="C14" s="483">
        <f t="shared" si="5"/>
        <v>85359</v>
      </c>
      <c r="D14" s="483">
        <v>0</v>
      </c>
      <c r="E14" s="483">
        <v>85359</v>
      </c>
      <c r="F14" s="483">
        <v>0</v>
      </c>
      <c r="G14" s="483">
        <v>0</v>
      </c>
      <c r="H14" s="483">
        <f t="shared" si="6"/>
        <v>85359</v>
      </c>
      <c r="I14" s="483">
        <f t="shared" si="7"/>
        <v>85359</v>
      </c>
      <c r="J14" s="483">
        <v>85359</v>
      </c>
      <c r="K14" s="483">
        <v>0</v>
      </c>
      <c r="L14" s="483">
        <v>0</v>
      </c>
      <c r="M14" s="483">
        <v>0</v>
      </c>
      <c r="N14" s="483">
        <v>0</v>
      </c>
      <c r="O14" s="483">
        <v>0</v>
      </c>
      <c r="P14" s="483">
        <v>0</v>
      </c>
      <c r="Q14" s="483">
        <v>0</v>
      </c>
      <c r="R14" s="483">
        <v>0</v>
      </c>
      <c r="S14" s="502">
        <f t="shared" si="8"/>
        <v>0</v>
      </c>
      <c r="T14" s="484">
        <f t="shared" si="2"/>
        <v>100</v>
      </c>
      <c r="U14" s="455"/>
    </row>
    <row r="15" spans="1:21" ht="18" customHeight="1">
      <c r="A15" s="418" t="s">
        <v>49</v>
      </c>
      <c r="B15" s="417" t="s">
        <v>536</v>
      </c>
      <c r="C15" s="483">
        <f t="shared" si="5"/>
        <v>22206160</v>
      </c>
      <c r="D15" s="483">
        <v>21778600</v>
      </c>
      <c r="E15" s="483">
        <v>427560</v>
      </c>
      <c r="F15" s="483">
        <v>0</v>
      </c>
      <c r="G15" s="483">
        <v>0</v>
      </c>
      <c r="H15" s="483">
        <f t="shared" si="6"/>
        <v>22206160</v>
      </c>
      <c r="I15" s="483">
        <f t="shared" si="7"/>
        <v>22163511</v>
      </c>
      <c r="J15" s="483">
        <v>91917</v>
      </c>
      <c r="K15" s="483">
        <v>0</v>
      </c>
      <c r="L15" s="483">
        <v>0</v>
      </c>
      <c r="M15" s="483">
        <v>12228227</v>
      </c>
      <c r="N15" s="483">
        <v>654322</v>
      </c>
      <c r="O15" s="483">
        <v>23750</v>
      </c>
      <c r="P15" s="483">
        <v>0</v>
      </c>
      <c r="Q15" s="483">
        <v>9165295</v>
      </c>
      <c r="R15" s="483">
        <v>42649</v>
      </c>
      <c r="S15" s="502">
        <f t="shared" si="8"/>
        <v>22114243</v>
      </c>
      <c r="T15" s="484">
        <f t="shared" si="2"/>
        <v>0.4147221981210468</v>
      </c>
      <c r="U15" s="455"/>
    </row>
    <row r="16" spans="1:21" ht="18" customHeight="1">
      <c r="A16" s="418" t="s">
        <v>58</v>
      </c>
      <c r="B16" s="417" t="s">
        <v>535</v>
      </c>
      <c r="C16" s="483">
        <f t="shared" si="5"/>
        <v>42730739</v>
      </c>
      <c r="D16" s="483">
        <v>39801372</v>
      </c>
      <c r="E16" s="483">
        <v>2929367</v>
      </c>
      <c r="F16" s="483">
        <v>0</v>
      </c>
      <c r="G16" s="483">
        <v>0</v>
      </c>
      <c r="H16" s="483">
        <f t="shared" si="6"/>
        <v>42730739</v>
      </c>
      <c r="I16" s="483">
        <f t="shared" si="7"/>
        <v>39748020</v>
      </c>
      <c r="J16" s="483">
        <v>1857070</v>
      </c>
      <c r="K16" s="483">
        <v>0</v>
      </c>
      <c r="L16" s="483">
        <v>0</v>
      </c>
      <c r="M16" s="483">
        <v>37462624</v>
      </c>
      <c r="N16" s="483">
        <v>428326</v>
      </c>
      <c r="O16" s="483">
        <v>0</v>
      </c>
      <c r="P16" s="483">
        <v>0</v>
      </c>
      <c r="Q16" s="483">
        <v>0</v>
      </c>
      <c r="R16" s="483">
        <v>2982719</v>
      </c>
      <c r="S16" s="502">
        <f t="shared" si="8"/>
        <v>40873669</v>
      </c>
      <c r="T16" s="484">
        <f t="shared" si="2"/>
        <v>4.67210693765375</v>
      </c>
      <c r="U16" s="455"/>
    </row>
    <row r="17" spans="1:21" ht="18" customHeight="1">
      <c r="A17" s="418" t="s">
        <v>59</v>
      </c>
      <c r="B17" s="503" t="s">
        <v>534</v>
      </c>
      <c r="C17" s="483">
        <f t="shared" si="5"/>
        <v>13512720</v>
      </c>
      <c r="D17" s="483">
        <v>13113232</v>
      </c>
      <c r="E17" s="483">
        <f>397278+2210</f>
        <v>399488</v>
      </c>
      <c r="F17" s="483">
        <v>0</v>
      </c>
      <c r="G17" s="483">
        <v>0</v>
      </c>
      <c r="H17" s="483">
        <f t="shared" si="6"/>
        <v>13512720</v>
      </c>
      <c r="I17" s="483">
        <f t="shared" si="7"/>
        <v>13378795</v>
      </c>
      <c r="J17" s="483">
        <v>1979120</v>
      </c>
      <c r="K17" s="483">
        <v>53384</v>
      </c>
      <c r="L17" s="483">
        <v>0</v>
      </c>
      <c r="M17" s="483">
        <v>11248631</v>
      </c>
      <c r="N17" s="483">
        <v>0</v>
      </c>
      <c r="O17" s="483">
        <v>0</v>
      </c>
      <c r="P17" s="483">
        <v>0</v>
      </c>
      <c r="Q17" s="483">
        <v>97660</v>
      </c>
      <c r="R17" s="483">
        <v>133925</v>
      </c>
      <c r="S17" s="502">
        <f t="shared" si="8"/>
        <v>11480216</v>
      </c>
      <c r="T17" s="484">
        <f t="shared" si="2"/>
        <v>15.191981041640895</v>
      </c>
      <c r="U17" s="455"/>
    </row>
    <row r="18" spans="1:21" ht="18" customHeight="1">
      <c r="A18" s="418" t="s">
        <v>60</v>
      </c>
      <c r="B18" s="417" t="s">
        <v>533</v>
      </c>
      <c r="C18" s="483">
        <f t="shared" si="5"/>
        <v>16182850</v>
      </c>
      <c r="D18" s="483">
        <v>14825857</v>
      </c>
      <c r="E18" s="483">
        <v>1356993</v>
      </c>
      <c r="F18" s="483">
        <v>325</v>
      </c>
      <c r="G18" s="483">
        <v>0</v>
      </c>
      <c r="H18" s="483">
        <f t="shared" si="6"/>
        <v>16182525</v>
      </c>
      <c r="I18" s="483">
        <f t="shared" si="7"/>
        <v>16121925</v>
      </c>
      <c r="J18" s="483">
        <v>1571459</v>
      </c>
      <c r="K18" s="483">
        <v>297250</v>
      </c>
      <c r="L18" s="483">
        <v>0</v>
      </c>
      <c r="M18" s="483">
        <v>13651752</v>
      </c>
      <c r="N18" s="483">
        <v>601464</v>
      </c>
      <c r="O18" s="483">
        <v>0</v>
      </c>
      <c r="P18" s="483">
        <v>0</v>
      </c>
      <c r="Q18" s="483">
        <v>0</v>
      </c>
      <c r="R18" s="483">
        <v>60600</v>
      </c>
      <c r="S18" s="502">
        <f t="shared" si="8"/>
        <v>14313816</v>
      </c>
      <c r="T18" s="484">
        <f t="shared" si="2"/>
        <v>11.5911034197219</v>
      </c>
      <c r="U18" s="455"/>
    </row>
    <row r="19" spans="1:21" ht="18" customHeight="1">
      <c r="A19" s="418" t="s">
        <v>61</v>
      </c>
      <c r="B19" s="417" t="s">
        <v>532</v>
      </c>
      <c r="C19" s="483">
        <f t="shared" si="5"/>
        <v>4057379</v>
      </c>
      <c r="D19" s="483">
        <v>2782274</v>
      </c>
      <c r="E19" s="483">
        <v>1275105</v>
      </c>
      <c r="F19" s="483">
        <v>50</v>
      </c>
      <c r="G19" s="483">
        <v>0</v>
      </c>
      <c r="H19" s="483">
        <f t="shared" si="6"/>
        <v>4057329</v>
      </c>
      <c r="I19" s="483">
        <f t="shared" si="7"/>
        <v>3949668</v>
      </c>
      <c r="J19" s="483">
        <v>306879</v>
      </c>
      <c r="K19" s="483">
        <v>0</v>
      </c>
      <c r="L19" s="483">
        <v>0</v>
      </c>
      <c r="M19" s="483">
        <v>3642789</v>
      </c>
      <c r="N19" s="483">
        <v>0</v>
      </c>
      <c r="O19" s="483">
        <v>0</v>
      </c>
      <c r="P19" s="483">
        <v>0</v>
      </c>
      <c r="Q19" s="483">
        <v>0</v>
      </c>
      <c r="R19" s="483">
        <v>107661</v>
      </c>
      <c r="S19" s="502">
        <f t="shared" si="8"/>
        <v>3750450</v>
      </c>
      <c r="T19" s="484">
        <f t="shared" si="2"/>
        <v>7.769741659298959</v>
      </c>
      <c r="U19" s="455"/>
    </row>
    <row r="20" spans="1:21" ht="18" customHeight="1">
      <c r="A20" s="418" t="s">
        <v>62</v>
      </c>
      <c r="B20" s="417" t="s">
        <v>531</v>
      </c>
      <c r="C20" s="483">
        <f t="shared" si="5"/>
        <v>3429362</v>
      </c>
      <c r="D20" s="483">
        <v>3178807</v>
      </c>
      <c r="E20" s="483">
        <v>250555</v>
      </c>
      <c r="F20" s="483">
        <v>0</v>
      </c>
      <c r="G20" s="483">
        <v>0</v>
      </c>
      <c r="H20" s="483">
        <f t="shared" si="6"/>
        <v>3429362</v>
      </c>
      <c r="I20" s="483">
        <f t="shared" si="7"/>
        <v>3188842</v>
      </c>
      <c r="J20" s="483">
        <v>1655583</v>
      </c>
      <c r="K20" s="483">
        <v>37690</v>
      </c>
      <c r="L20" s="483">
        <v>0</v>
      </c>
      <c r="M20" s="483">
        <v>1198204</v>
      </c>
      <c r="N20" s="483">
        <v>21117</v>
      </c>
      <c r="O20" s="483">
        <v>0</v>
      </c>
      <c r="P20" s="483">
        <v>0</v>
      </c>
      <c r="Q20" s="483">
        <v>276248</v>
      </c>
      <c r="R20" s="483">
        <v>240520</v>
      </c>
      <c r="S20" s="502">
        <f t="shared" si="8"/>
        <v>1736089</v>
      </c>
      <c r="T20" s="484">
        <f t="shared" si="2"/>
        <v>53.09993408265446</v>
      </c>
      <c r="U20" s="455"/>
    </row>
    <row r="21" spans="1:21" ht="18" customHeight="1">
      <c r="A21" s="418" t="s">
        <v>63</v>
      </c>
      <c r="B21" s="417" t="s">
        <v>530</v>
      </c>
      <c r="C21" s="483">
        <f t="shared" si="5"/>
        <v>8529475</v>
      </c>
      <c r="D21" s="483">
        <v>8175196</v>
      </c>
      <c r="E21" s="483">
        <v>354279</v>
      </c>
      <c r="F21" s="483">
        <v>0</v>
      </c>
      <c r="G21" s="483">
        <v>0</v>
      </c>
      <c r="H21" s="483">
        <f t="shared" si="6"/>
        <v>8529475</v>
      </c>
      <c r="I21" s="483">
        <f t="shared" si="7"/>
        <v>4023720</v>
      </c>
      <c r="J21" s="483">
        <v>43824</v>
      </c>
      <c r="K21" s="483">
        <v>0</v>
      </c>
      <c r="L21" s="483">
        <v>0</v>
      </c>
      <c r="M21" s="483">
        <v>673442</v>
      </c>
      <c r="N21" s="483">
        <v>0</v>
      </c>
      <c r="O21" s="483">
        <v>0</v>
      </c>
      <c r="P21" s="483">
        <v>0</v>
      </c>
      <c r="Q21" s="483">
        <v>3306454</v>
      </c>
      <c r="R21" s="483">
        <v>4505755</v>
      </c>
      <c r="S21" s="502">
        <f t="shared" si="8"/>
        <v>8485651</v>
      </c>
      <c r="T21" s="484">
        <f t="shared" si="2"/>
        <v>1.0891413915481196</v>
      </c>
      <c r="U21" s="455"/>
    </row>
    <row r="22" spans="1:21" ht="18" customHeight="1">
      <c r="A22" s="418" t="s">
        <v>1</v>
      </c>
      <c r="B22" s="417" t="s">
        <v>17</v>
      </c>
      <c r="C22" s="483">
        <f t="shared" si="5"/>
        <v>524023103</v>
      </c>
      <c r="D22" s="483">
        <f>SUM(D23,D31,D37,D42,D47,D53,D59,D65,D71)</f>
        <v>368200271</v>
      </c>
      <c r="E22" s="483">
        <f>SUM(E23,E31,E37,E42,E47,E53,E59,E65,E71)</f>
        <v>155822832</v>
      </c>
      <c r="F22" s="483">
        <f>SUM(F23,F31,F37,F42,F47,F53,F59,F65,F71)</f>
        <v>11057292</v>
      </c>
      <c r="G22" s="483">
        <f>SUM(G23,G31,G37,G42,G47,G53,G59,G65,G71)</f>
        <v>0</v>
      </c>
      <c r="H22" s="483">
        <f t="shared" si="6"/>
        <v>512965811</v>
      </c>
      <c r="I22" s="483">
        <f t="shared" si="7"/>
        <v>478085582</v>
      </c>
      <c r="J22" s="483">
        <f>SUM(J23,J31,J37,J42,J47,J53,J59,J65,J71)</f>
        <v>49545570</v>
      </c>
      <c r="K22" s="483">
        <f>SUM(K23,K31,K37,K42,K47,K53,K59,K65,K71)</f>
        <v>6148615</v>
      </c>
      <c r="L22" s="483"/>
      <c r="M22" s="483">
        <f aca="true" t="shared" si="9" ref="M22:S22">SUM(M23,M31,M37,M42,M47,M53,M59,M65,M71)</f>
        <v>392665075</v>
      </c>
      <c r="N22" s="483">
        <f t="shared" si="9"/>
        <v>10695641</v>
      </c>
      <c r="O22" s="483">
        <f t="shared" si="9"/>
        <v>112654</v>
      </c>
      <c r="P22" s="483">
        <f t="shared" si="9"/>
        <v>0</v>
      </c>
      <c r="Q22" s="483">
        <f t="shared" si="9"/>
        <v>18918027</v>
      </c>
      <c r="R22" s="483">
        <f t="shared" si="9"/>
        <v>34880229</v>
      </c>
      <c r="S22" s="483">
        <f t="shared" si="9"/>
        <v>457271626</v>
      </c>
      <c r="T22" s="484">
        <f t="shared" si="2"/>
        <v>11.649417404936507</v>
      </c>
      <c r="U22" s="455"/>
    </row>
    <row r="23" spans="1:21" ht="18" customHeight="1">
      <c r="A23" s="418" t="s">
        <v>43</v>
      </c>
      <c r="B23" s="417" t="s">
        <v>529</v>
      </c>
      <c r="C23" s="483">
        <f t="shared" si="5"/>
        <v>168588186</v>
      </c>
      <c r="D23" s="483">
        <f>SUM(D24:D30)</f>
        <v>126366488</v>
      </c>
      <c r="E23" s="483">
        <f>SUM(E24:E30)</f>
        <v>42221698</v>
      </c>
      <c r="F23" s="483">
        <f>SUM(F24:F30)</f>
        <v>6554711</v>
      </c>
      <c r="G23" s="483">
        <f>SUM(G24:G30)</f>
        <v>0</v>
      </c>
      <c r="H23" s="483">
        <f t="shared" si="6"/>
        <v>162033475</v>
      </c>
      <c r="I23" s="483">
        <f t="shared" si="7"/>
        <v>155017544</v>
      </c>
      <c r="J23" s="483">
        <f>SUM(J24:J30)</f>
        <v>19735054</v>
      </c>
      <c r="K23" s="483">
        <f>SUM(K24:K30)</f>
        <v>2048657</v>
      </c>
      <c r="L23" s="483"/>
      <c r="M23" s="483">
        <f aca="true" t="shared" si="10" ref="M23:R23">SUM(M24:M30)</f>
        <v>123781268</v>
      </c>
      <c r="N23" s="483">
        <f t="shared" si="10"/>
        <v>1912061</v>
      </c>
      <c r="O23" s="483">
        <f t="shared" si="10"/>
        <v>0</v>
      </c>
      <c r="P23" s="483">
        <f t="shared" si="10"/>
        <v>0</v>
      </c>
      <c r="Q23" s="483">
        <f t="shared" si="10"/>
        <v>7540504</v>
      </c>
      <c r="R23" s="483">
        <f t="shared" si="10"/>
        <v>7015931</v>
      </c>
      <c r="S23" s="502">
        <f aca="true" t="shared" si="11" ref="S23:S36">SUM(M23:R23)</f>
        <v>140249764</v>
      </c>
      <c r="T23" s="484">
        <f t="shared" si="2"/>
        <v>14.052416544542856</v>
      </c>
      <c r="U23" s="455"/>
    </row>
    <row r="24" spans="1:21" ht="18" customHeight="1">
      <c r="A24" s="418" t="s">
        <v>45</v>
      </c>
      <c r="B24" s="417" t="s">
        <v>528</v>
      </c>
      <c r="C24" s="483">
        <f t="shared" si="5"/>
        <v>1593674</v>
      </c>
      <c r="D24" s="485">
        <f>277442</f>
        <v>277442</v>
      </c>
      <c r="E24" s="485">
        <v>1316232</v>
      </c>
      <c r="F24" s="485">
        <v>180200</v>
      </c>
      <c r="G24" s="483">
        <v>0</v>
      </c>
      <c r="H24" s="483">
        <f t="shared" si="6"/>
        <v>1413474</v>
      </c>
      <c r="I24" s="483">
        <f t="shared" si="7"/>
        <v>1141348</v>
      </c>
      <c r="J24" s="485">
        <v>831182</v>
      </c>
      <c r="K24" s="485"/>
      <c r="L24" s="485">
        <v>0</v>
      </c>
      <c r="M24" s="485">
        <v>310166</v>
      </c>
      <c r="N24" s="483">
        <v>0</v>
      </c>
      <c r="O24" s="483">
        <v>0</v>
      </c>
      <c r="P24" s="483">
        <v>0</v>
      </c>
      <c r="Q24" s="483">
        <v>0</v>
      </c>
      <c r="R24" s="486">
        <v>272126</v>
      </c>
      <c r="S24" s="502">
        <f t="shared" si="11"/>
        <v>582292</v>
      </c>
      <c r="T24" s="484">
        <f t="shared" si="2"/>
        <v>72.82458987092456</v>
      </c>
      <c r="U24" s="455"/>
    </row>
    <row r="25" spans="1:21" ht="18" customHeight="1">
      <c r="A25" s="418" t="s">
        <v>46</v>
      </c>
      <c r="B25" s="417" t="s">
        <v>527</v>
      </c>
      <c r="C25" s="483">
        <f t="shared" si="5"/>
        <v>28880910</v>
      </c>
      <c r="D25" s="485">
        <f>19377152</f>
        <v>19377152</v>
      </c>
      <c r="E25" s="485">
        <v>9503758</v>
      </c>
      <c r="F25" s="485">
        <v>3393385</v>
      </c>
      <c r="G25" s="483">
        <v>0</v>
      </c>
      <c r="H25" s="483">
        <f t="shared" si="6"/>
        <v>25487525</v>
      </c>
      <c r="I25" s="483">
        <f t="shared" si="7"/>
        <v>24046434</v>
      </c>
      <c r="J25" s="485">
        <v>1415416</v>
      </c>
      <c r="K25" s="485">
        <v>22506</v>
      </c>
      <c r="L25" s="485">
        <v>0</v>
      </c>
      <c r="M25" s="485">
        <v>15384051</v>
      </c>
      <c r="N25" s="485">
        <v>883910</v>
      </c>
      <c r="O25" s="483">
        <v>0</v>
      </c>
      <c r="P25" s="483">
        <v>0</v>
      </c>
      <c r="Q25" s="486">
        <f>6340551</f>
        <v>6340551</v>
      </c>
      <c r="R25" s="486">
        <f>1441091</f>
        <v>1441091</v>
      </c>
      <c r="S25" s="502">
        <f t="shared" si="11"/>
        <v>24049603</v>
      </c>
      <c r="T25" s="484">
        <f t="shared" si="2"/>
        <v>5.979772302204975</v>
      </c>
      <c r="U25" s="455"/>
    </row>
    <row r="26" spans="1:21" ht="18" customHeight="1">
      <c r="A26" s="418" t="s">
        <v>104</v>
      </c>
      <c r="B26" s="417" t="s">
        <v>526</v>
      </c>
      <c r="C26" s="483">
        <f t="shared" si="5"/>
        <v>36920013</v>
      </c>
      <c r="D26" s="485">
        <v>31501983</v>
      </c>
      <c r="E26" s="485">
        <v>5418030</v>
      </c>
      <c r="F26" s="483">
        <v>0</v>
      </c>
      <c r="G26" s="483">
        <v>0</v>
      </c>
      <c r="H26" s="483">
        <f t="shared" si="6"/>
        <v>36920013</v>
      </c>
      <c r="I26" s="483">
        <f t="shared" si="7"/>
        <v>36688992</v>
      </c>
      <c r="J26" s="485">
        <v>8366176</v>
      </c>
      <c r="K26" s="485">
        <v>865735</v>
      </c>
      <c r="L26" s="485">
        <v>0</v>
      </c>
      <c r="M26" s="485">
        <v>27271049</v>
      </c>
      <c r="N26" s="485">
        <v>186032</v>
      </c>
      <c r="O26" s="483">
        <v>0</v>
      </c>
      <c r="P26" s="483">
        <v>0</v>
      </c>
      <c r="Q26" s="486">
        <v>0</v>
      </c>
      <c r="R26" s="486">
        <v>231021</v>
      </c>
      <c r="S26" s="502">
        <f t="shared" si="11"/>
        <v>27688102</v>
      </c>
      <c r="T26" s="484">
        <f t="shared" si="2"/>
        <v>25.162618258904466</v>
      </c>
      <c r="U26" s="455"/>
    </row>
    <row r="27" spans="1:21" ht="18" customHeight="1">
      <c r="A27" s="418" t="s">
        <v>106</v>
      </c>
      <c r="B27" s="417" t="s">
        <v>525</v>
      </c>
      <c r="C27" s="483">
        <f t="shared" si="5"/>
        <v>31930721</v>
      </c>
      <c r="D27" s="485">
        <v>21826598</v>
      </c>
      <c r="E27" s="485">
        <v>10104123</v>
      </c>
      <c r="F27" s="483">
        <v>0</v>
      </c>
      <c r="G27" s="483">
        <v>0</v>
      </c>
      <c r="H27" s="483">
        <f t="shared" si="6"/>
        <v>31930721</v>
      </c>
      <c r="I27" s="483">
        <f t="shared" si="7"/>
        <v>31086963</v>
      </c>
      <c r="J27" s="485">
        <v>1647319</v>
      </c>
      <c r="K27" s="485">
        <v>1040649</v>
      </c>
      <c r="L27" s="485">
        <v>0</v>
      </c>
      <c r="M27" s="485">
        <v>27520216</v>
      </c>
      <c r="N27" s="485">
        <v>102625</v>
      </c>
      <c r="O27" s="483">
        <v>0</v>
      </c>
      <c r="P27" s="483">
        <v>0</v>
      </c>
      <c r="Q27" s="486">
        <f>765156+10998</f>
        <v>776154</v>
      </c>
      <c r="R27" s="486">
        <f>854758-11000</f>
        <v>843758</v>
      </c>
      <c r="S27" s="502">
        <f t="shared" si="11"/>
        <v>29242753</v>
      </c>
      <c r="T27" s="484">
        <f t="shared" si="2"/>
        <v>8.646608547769686</v>
      </c>
      <c r="U27" s="455"/>
    </row>
    <row r="28" spans="1:21" ht="18" customHeight="1">
      <c r="A28" s="418" t="s">
        <v>107</v>
      </c>
      <c r="B28" s="417" t="s">
        <v>524</v>
      </c>
      <c r="C28" s="483">
        <f t="shared" si="5"/>
        <v>30554356</v>
      </c>
      <c r="D28" s="485">
        <v>24042107</v>
      </c>
      <c r="E28" s="485">
        <v>6512249</v>
      </c>
      <c r="F28" s="485">
        <v>42000</v>
      </c>
      <c r="G28" s="483">
        <v>0</v>
      </c>
      <c r="H28" s="483">
        <f t="shared" si="6"/>
        <v>30512356</v>
      </c>
      <c r="I28" s="483">
        <f t="shared" si="7"/>
        <v>26663508</v>
      </c>
      <c r="J28" s="485">
        <v>2626474</v>
      </c>
      <c r="K28" s="485">
        <v>86867</v>
      </c>
      <c r="L28" s="485">
        <v>0</v>
      </c>
      <c r="M28" s="485">
        <v>23289673</v>
      </c>
      <c r="N28" s="485">
        <v>660492</v>
      </c>
      <c r="O28" s="483">
        <v>0</v>
      </c>
      <c r="P28" s="483">
        <v>0</v>
      </c>
      <c r="Q28" s="486">
        <v>2</v>
      </c>
      <c r="R28" s="486">
        <v>3848848</v>
      </c>
      <c r="S28" s="502">
        <f t="shared" si="11"/>
        <v>27799015</v>
      </c>
      <c r="T28" s="484">
        <f t="shared" si="2"/>
        <v>10.1762341249321</v>
      </c>
      <c r="U28" s="455"/>
    </row>
    <row r="29" spans="1:21" ht="18" customHeight="1">
      <c r="A29" s="418" t="s">
        <v>109</v>
      </c>
      <c r="B29" s="417" t="s">
        <v>523</v>
      </c>
      <c r="C29" s="483">
        <f t="shared" si="5"/>
        <v>21320336</v>
      </c>
      <c r="D29" s="485">
        <v>13336839</v>
      </c>
      <c r="E29" s="487">
        <v>7983497</v>
      </c>
      <c r="F29" s="487">
        <v>98430</v>
      </c>
      <c r="G29" s="483">
        <v>0</v>
      </c>
      <c r="H29" s="483">
        <f t="shared" si="6"/>
        <v>21221906</v>
      </c>
      <c r="I29" s="483">
        <f t="shared" si="7"/>
        <v>20952042</v>
      </c>
      <c r="J29" s="487">
        <v>2546081</v>
      </c>
      <c r="K29" s="487">
        <v>32900</v>
      </c>
      <c r="L29" s="487">
        <v>0</v>
      </c>
      <c r="M29" s="487">
        <v>18373061</v>
      </c>
      <c r="N29" s="487">
        <v>0</v>
      </c>
      <c r="O29" s="483">
        <v>0</v>
      </c>
      <c r="P29" s="483">
        <v>0</v>
      </c>
      <c r="Q29" s="483">
        <v>0</v>
      </c>
      <c r="R29" s="486">
        <v>269864</v>
      </c>
      <c r="S29" s="502">
        <f t="shared" si="11"/>
        <v>18642925</v>
      </c>
      <c r="T29" s="484">
        <f t="shared" si="2"/>
        <v>12.308972080143787</v>
      </c>
      <c r="U29" s="455"/>
    </row>
    <row r="30" spans="1:21" ht="18" customHeight="1">
      <c r="A30" s="418" t="s">
        <v>110</v>
      </c>
      <c r="B30" s="417" t="s">
        <v>522</v>
      </c>
      <c r="C30" s="483">
        <f t="shared" si="5"/>
        <v>17388176</v>
      </c>
      <c r="D30" s="485">
        <v>16004367</v>
      </c>
      <c r="E30" s="485">
        <v>1383809</v>
      </c>
      <c r="F30" s="485">
        <v>2840696</v>
      </c>
      <c r="G30" s="483">
        <v>0</v>
      </c>
      <c r="H30" s="483">
        <f t="shared" si="6"/>
        <v>14547480</v>
      </c>
      <c r="I30" s="483">
        <f t="shared" si="7"/>
        <v>14438257</v>
      </c>
      <c r="J30" s="485">
        <v>2302406</v>
      </c>
      <c r="K30" s="485"/>
      <c r="L30" s="485">
        <v>0</v>
      </c>
      <c r="M30" s="485">
        <v>11633052</v>
      </c>
      <c r="N30" s="485">
        <v>79002</v>
      </c>
      <c r="O30" s="483">
        <v>0</v>
      </c>
      <c r="P30" s="483">
        <v>0</v>
      </c>
      <c r="Q30" s="486">
        <v>423797</v>
      </c>
      <c r="R30" s="486">
        <v>109223</v>
      </c>
      <c r="S30" s="502">
        <f t="shared" si="11"/>
        <v>12245074</v>
      </c>
      <c r="T30" s="484">
        <f t="shared" si="2"/>
        <v>15.946564741159547</v>
      </c>
      <c r="U30" s="455"/>
    </row>
    <row r="31" spans="1:21" ht="18" customHeight="1">
      <c r="A31" s="418" t="s">
        <v>44</v>
      </c>
      <c r="B31" s="417" t="s">
        <v>521</v>
      </c>
      <c r="C31" s="483">
        <f t="shared" si="5"/>
        <v>54099961</v>
      </c>
      <c r="D31" s="483">
        <f>SUM(D32:D36)</f>
        <v>36910577</v>
      </c>
      <c r="E31" s="483">
        <f>SUM(E32:E36)</f>
        <v>17189384</v>
      </c>
      <c r="F31" s="483">
        <f>SUM(F32:F36)</f>
        <v>1020582</v>
      </c>
      <c r="G31" s="483">
        <f>SUM(G32:G36)</f>
        <v>0</v>
      </c>
      <c r="H31" s="483">
        <f t="shared" si="6"/>
        <v>53079379</v>
      </c>
      <c r="I31" s="483">
        <f t="shared" si="7"/>
        <v>50970582</v>
      </c>
      <c r="J31" s="483">
        <f>SUM(J32:J36)</f>
        <v>5416867</v>
      </c>
      <c r="K31" s="483">
        <f>SUM(K32:K36)</f>
        <v>852219</v>
      </c>
      <c r="L31" s="483"/>
      <c r="M31" s="483">
        <f aca="true" t="shared" si="12" ref="M31:R31">SUM(M32:M36)</f>
        <v>31316992</v>
      </c>
      <c r="N31" s="483">
        <f t="shared" si="12"/>
        <v>3696048</v>
      </c>
      <c r="O31" s="483">
        <f t="shared" si="12"/>
        <v>79804</v>
      </c>
      <c r="P31" s="483">
        <f t="shared" si="12"/>
        <v>0</v>
      </c>
      <c r="Q31" s="483">
        <f t="shared" si="12"/>
        <v>9608652</v>
      </c>
      <c r="R31" s="483">
        <f t="shared" si="12"/>
        <v>2108797</v>
      </c>
      <c r="S31" s="502">
        <f t="shared" si="11"/>
        <v>46810293</v>
      </c>
      <c r="T31" s="484">
        <f t="shared" si="2"/>
        <v>12.299420085099284</v>
      </c>
      <c r="U31" s="455"/>
    </row>
    <row r="32" spans="1:21" ht="18" customHeight="1">
      <c r="A32" s="418" t="s">
        <v>47</v>
      </c>
      <c r="B32" s="417" t="s">
        <v>520</v>
      </c>
      <c r="C32" s="483">
        <f t="shared" si="5"/>
        <v>4314810</v>
      </c>
      <c r="D32" s="483">
        <v>2881891</v>
      </c>
      <c r="E32" s="488">
        <v>1432919</v>
      </c>
      <c r="F32" s="489">
        <v>0</v>
      </c>
      <c r="G32" s="490">
        <v>0</v>
      </c>
      <c r="H32" s="483">
        <f t="shared" si="6"/>
        <v>4314810</v>
      </c>
      <c r="I32" s="483">
        <f t="shared" si="7"/>
        <v>4039155</v>
      </c>
      <c r="J32" s="488">
        <v>327401</v>
      </c>
      <c r="K32" s="489">
        <v>0</v>
      </c>
      <c r="L32" s="489">
        <v>0</v>
      </c>
      <c r="M32" s="488">
        <v>3375495</v>
      </c>
      <c r="N32" s="488">
        <v>0</v>
      </c>
      <c r="O32" s="489">
        <v>0</v>
      </c>
      <c r="P32" s="489">
        <v>0</v>
      </c>
      <c r="Q32" s="488">
        <v>336259</v>
      </c>
      <c r="R32" s="491">
        <v>275655</v>
      </c>
      <c r="S32" s="502">
        <f t="shared" si="11"/>
        <v>3987409</v>
      </c>
      <c r="T32" s="484">
        <f t="shared" si="2"/>
        <v>8.105680519811694</v>
      </c>
      <c r="U32" s="455"/>
    </row>
    <row r="33" spans="1:21" ht="18" customHeight="1">
      <c r="A33" s="418" t="s">
        <v>48</v>
      </c>
      <c r="B33" s="417" t="s">
        <v>519</v>
      </c>
      <c r="C33" s="483">
        <f t="shared" si="5"/>
        <v>11361348</v>
      </c>
      <c r="D33" s="483">
        <v>9399228</v>
      </c>
      <c r="E33" s="488">
        <v>1962120</v>
      </c>
      <c r="F33" s="488">
        <v>62188</v>
      </c>
      <c r="G33" s="490">
        <v>0</v>
      </c>
      <c r="H33" s="483">
        <f t="shared" si="6"/>
        <v>11299160</v>
      </c>
      <c r="I33" s="483">
        <f t="shared" si="7"/>
        <v>11059932</v>
      </c>
      <c r="J33" s="488">
        <v>936899</v>
      </c>
      <c r="K33" s="488">
        <v>203079</v>
      </c>
      <c r="L33" s="489">
        <v>0</v>
      </c>
      <c r="M33" s="488">
        <v>2227069</v>
      </c>
      <c r="N33" s="488">
        <v>3568665</v>
      </c>
      <c r="O33" s="489">
        <v>0</v>
      </c>
      <c r="P33" s="489">
        <v>0</v>
      </c>
      <c r="Q33" s="488">
        <v>4124220</v>
      </c>
      <c r="R33" s="491">
        <v>239228</v>
      </c>
      <c r="S33" s="502">
        <f t="shared" si="11"/>
        <v>10159182</v>
      </c>
      <c r="T33" s="484">
        <f t="shared" si="2"/>
        <v>10.307278561929675</v>
      </c>
      <c r="U33" s="455"/>
    </row>
    <row r="34" spans="1:21" ht="18" customHeight="1">
      <c r="A34" s="418" t="s">
        <v>517</v>
      </c>
      <c r="B34" s="417" t="s">
        <v>516</v>
      </c>
      <c r="C34" s="483">
        <f t="shared" si="5"/>
        <v>23541480</v>
      </c>
      <c r="D34" s="483">
        <v>17300321</v>
      </c>
      <c r="E34" s="488">
        <v>6241159</v>
      </c>
      <c r="F34" s="489">
        <v>0</v>
      </c>
      <c r="G34" s="490">
        <v>0</v>
      </c>
      <c r="H34" s="483">
        <f t="shared" si="6"/>
        <v>23541480</v>
      </c>
      <c r="I34" s="483">
        <f t="shared" si="7"/>
        <v>23131855</v>
      </c>
      <c r="J34" s="488">
        <v>2225680</v>
      </c>
      <c r="K34" s="488">
        <v>588780</v>
      </c>
      <c r="L34" s="489">
        <v>0</v>
      </c>
      <c r="M34" s="488">
        <v>17181013</v>
      </c>
      <c r="N34" s="488">
        <v>0</v>
      </c>
      <c r="O34" s="489">
        <v>0</v>
      </c>
      <c r="P34" s="489"/>
      <c r="Q34" s="488">
        <v>3136382</v>
      </c>
      <c r="R34" s="491">
        <v>409625</v>
      </c>
      <c r="S34" s="502">
        <f t="shared" si="11"/>
        <v>20727020</v>
      </c>
      <c r="T34" s="484">
        <f t="shared" si="2"/>
        <v>12.167031135202947</v>
      </c>
      <c r="U34" s="455"/>
    </row>
    <row r="35" spans="1:21" ht="18" customHeight="1">
      <c r="A35" s="418" t="s">
        <v>515</v>
      </c>
      <c r="B35" s="417" t="s">
        <v>514</v>
      </c>
      <c r="C35" s="483">
        <f t="shared" si="5"/>
        <v>6472108</v>
      </c>
      <c r="D35" s="483">
        <v>3492759</v>
      </c>
      <c r="E35" s="488">
        <v>2979349</v>
      </c>
      <c r="F35" s="488">
        <v>129619</v>
      </c>
      <c r="G35" s="490">
        <v>0</v>
      </c>
      <c r="H35" s="483">
        <f t="shared" si="6"/>
        <v>6342489</v>
      </c>
      <c r="I35" s="483">
        <f t="shared" si="7"/>
        <v>6152170</v>
      </c>
      <c r="J35" s="488">
        <v>404158</v>
      </c>
      <c r="K35" s="488">
        <v>60295</v>
      </c>
      <c r="L35" s="489">
        <v>0</v>
      </c>
      <c r="M35" s="488">
        <v>3679495</v>
      </c>
      <c r="N35" s="488">
        <v>6000</v>
      </c>
      <c r="O35" s="489">
        <v>0</v>
      </c>
      <c r="P35" s="489">
        <v>0</v>
      </c>
      <c r="Q35" s="488">
        <v>2002222</v>
      </c>
      <c r="R35" s="491">
        <v>190319</v>
      </c>
      <c r="S35" s="502">
        <f t="shared" si="11"/>
        <v>5878036</v>
      </c>
      <c r="T35" s="484">
        <f t="shared" si="2"/>
        <v>7.549417522597718</v>
      </c>
      <c r="U35" s="455"/>
    </row>
    <row r="36" spans="1:21" ht="18" customHeight="1">
      <c r="A36" s="418" t="s">
        <v>512</v>
      </c>
      <c r="B36" s="417" t="s">
        <v>511</v>
      </c>
      <c r="C36" s="483">
        <f t="shared" si="5"/>
        <v>8410215</v>
      </c>
      <c r="D36" s="483">
        <v>3836378</v>
      </c>
      <c r="E36" s="488">
        <v>4573837</v>
      </c>
      <c r="F36" s="488">
        <v>828775</v>
      </c>
      <c r="G36" s="489">
        <v>0</v>
      </c>
      <c r="H36" s="483">
        <f t="shared" si="6"/>
        <v>7581440</v>
      </c>
      <c r="I36" s="483">
        <f t="shared" si="7"/>
        <v>6587470</v>
      </c>
      <c r="J36" s="488">
        <v>1522729</v>
      </c>
      <c r="K36" s="488">
        <v>65</v>
      </c>
      <c r="L36" s="489">
        <v>0</v>
      </c>
      <c r="M36" s="488">
        <v>4853920</v>
      </c>
      <c r="N36" s="488">
        <v>121383</v>
      </c>
      <c r="O36" s="488">
        <v>79804</v>
      </c>
      <c r="P36" s="489">
        <v>0</v>
      </c>
      <c r="Q36" s="488">
        <v>9569</v>
      </c>
      <c r="R36" s="491">
        <v>993970</v>
      </c>
      <c r="S36" s="502">
        <f t="shared" si="11"/>
        <v>6058646</v>
      </c>
      <c r="T36" s="484">
        <f t="shared" si="2"/>
        <v>23.116522731792326</v>
      </c>
      <c r="U36" s="455"/>
    </row>
    <row r="37" spans="1:21" ht="18" customHeight="1">
      <c r="A37" s="418" t="s">
        <v>49</v>
      </c>
      <c r="B37" s="417" t="s">
        <v>510</v>
      </c>
      <c r="C37" s="483">
        <f t="shared" si="5"/>
        <v>34355522</v>
      </c>
      <c r="D37" s="483">
        <f aca="true" t="shared" si="13" ref="D37:S37">+D38+D39+D40+D41</f>
        <v>23055842</v>
      </c>
      <c r="E37" s="483">
        <f t="shared" si="13"/>
        <v>11299680</v>
      </c>
      <c r="F37" s="483">
        <f t="shared" si="13"/>
        <v>228013</v>
      </c>
      <c r="G37" s="483">
        <f t="shared" si="13"/>
        <v>0</v>
      </c>
      <c r="H37" s="483">
        <f t="shared" si="13"/>
        <v>34127509</v>
      </c>
      <c r="I37" s="483">
        <f t="shared" si="13"/>
        <v>24229807</v>
      </c>
      <c r="J37" s="483">
        <f t="shared" si="13"/>
        <v>3825217</v>
      </c>
      <c r="K37" s="483">
        <f t="shared" si="13"/>
        <v>1174376</v>
      </c>
      <c r="L37" s="483">
        <f t="shared" si="13"/>
        <v>0</v>
      </c>
      <c r="M37" s="483">
        <f t="shared" si="13"/>
        <v>18690872</v>
      </c>
      <c r="N37" s="483">
        <f t="shared" si="13"/>
        <v>407141</v>
      </c>
      <c r="O37" s="483">
        <f t="shared" si="13"/>
        <v>0</v>
      </c>
      <c r="P37" s="483">
        <f t="shared" si="13"/>
        <v>0</v>
      </c>
      <c r="Q37" s="483">
        <f t="shared" si="13"/>
        <v>132201</v>
      </c>
      <c r="R37" s="483">
        <f t="shared" si="13"/>
        <v>9897702</v>
      </c>
      <c r="S37" s="483">
        <f t="shared" si="13"/>
        <v>29127916</v>
      </c>
      <c r="T37" s="484">
        <f t="shared" si="2"/>
        <v>20.634060353844337</v>
      </c>
      <c r="U37" s="455"/>
    </row>
    <row r="38" spans="1:21" ht="18" customHeight="1">
      <c r="A38" s="418" t="s">
        <v>113</v>
      </c>
      <c r="B38" s="424" t="s">
        <v>509</v>
      </c>
      <c r="C38" s="483">
        <f t="shared" si="5"/>
        <v>1840904</v>
      </c>
      <c r="D38" s="483">
        <v>1534385</v>
      </c>
      <c r="E38" s="457">
        <v>306519</v>
      </c>
      <c r="F38" s="457">
        <v>9200</v>
      </c>
      <c r="G38" s="483">
        <v>0</v>
      </c>
      <c r="H38" s="483">
        <f aca="true" t="shared" si="14" ref="H38:H75">+I38+R38</f>
        <v>1831704</v>
      </c>
      <c r="I38" s="483">
        <f>+J38+K38+L38+M38+N38+O38+P38+Q38</f>
        <v>1381373</v>
      </c>
      <c r="J38" s="492">
        <v>83779</v>
      </c>
      <c r="K38" s="492">
        <v>32019</v>
      </c>
      <c r="L38" s="493">
        <v>0</v>
      </c>
      <c r="M38" s="492">
        <v>868609</v>
      </c>
      <c r="N38" s="492">
        <v>396966</v>
      </c>
      <c r="O38" s="489">
        <v>0</v>
      </c>
      <c r="P38" s="489">
        <v>0</v>
      </c>
      <c r="Q38" s="489">
        <v>0</v>
      </c>
      <c r="R38" s="494">
        <v>450331</v>
      </c>
      <c r="S38" s="504">
        <f>+R38+Q38+P38+O38+N38+M38</f>
        <v>1715906</v>
      </c>
      <c r="T38" s="484">
        <f t="shared" si="2"/>
        <v>8.382819122713418</v>
      </c>
      <c r="U38" s="455"/>
    </row>
    <row r="39" spans="1:21" ht="18" customHeight="1">
      <c r="A39" s="418" t="s">
        <v>114</v>
      </c>
      <c r="B39" s="417" t="s">
        <v>508</v>
      </c>
      <c r="C39" s="483">
        <f t="shared" si="5"/>
        <v>7974318</v>
      </c>
      <c r="D39" s="483">
        <v>7148305</v>
      </c>
      <c r="E39" s="458" t="s">
        <v>582</v>
      </c>
      <c r="F39" s="495" t="s">
        <v>543</v>
      </c>
      <c r="G39" s="483">
        <v>0</v>
      </c>
      <c r="H39" s="483">
        <f t="shared" si="14"/>
        <v>7835655</v>
      </c>
      <c r="I39" s="483">
        <f>+J39+K39+L39+M39+N39+O39+P39+Q39</f>
        <v>7554444</v>
      </c>
      <c r="J39" s="493">
        <v>326940</v>
      </c>
      <c r="K39" s="493">
        <v>203196</v>
      </c>
      <c r="L39" s="493">
        <v>0</v>
      </c>
      <c r="M39" s="493">
        <v>7024308</v>
      </c>
      <c r="N39" s="489">
        <v>0</v>
      </c>
      <c r="O39" s="489">
        <v>0</v>
      </c>
      <c r="P39" s="489">
        <v>0</v>
      </c>
      <c r="Q39" s="489">
        <v>0</v>
      </c>
      <c r="R39" s="486" t="s">
        <v>542</v>
      </c>
      <c r="S39" s="504">
        <f>+R39+Q39+P39+O39+N39+M39</f>
        <v>7305519</v>
      </c>
      <c r="T39" s="484">
        <f t="shared" si="2"/>
        <v>7.017538286073734</v>
      </c>
      <c r="U39" s="455"/>
    </row>
    <row r="40" spans="1:21" ht="18" customHeight="1">
      <c r="A40" s="418" t="s">
        <v>115</v>
      </c>
      <c r="B40" s="417" t="s">
        <v>506</v>
      </c>
      <c r="C40" s="483">
        <f t="shared" si="5"/>
        <v>13195273</v>
      </c>
      <c r="D40" s="483">
        <v>7100622</v>
      </c>
      <c r="E40" s="458" t="s">
        <v>583</v>
      </c>
      <c r="F40" s="496">
        <v>80150</v>
      </c>
      <c r="G40" s="483">
        <v>0</v>
      </c>
      <c r="H40" s="483">
        <f t="shared" si="14"/>
        <v>13115123</v>
      </c>
      <c r="I40" s="483">
        <f>+J40+K40+L40+M40+N40+O40+P40+Q40</f>
        <v>7566913</v>
      </c>
      <c r="J40" s="493">
        <v>1199310</v>
      </c>
      <c r="K40" s="485" t="s">
        <v>584</v>
      </c>
      <c r="L40" s="493">
        <v>0</v>
      </c>
      <c r="M40" s="493">
        <v>5738217</v>
      </c>
      <c r="N40" s="485" t="s">
        <v>541</v>
      </c>
      <c r="O40" s="489">
        <v>0</v>
      </c>
      <c r="P40" s="489">
        <v>0</v>
      </c>
      <c r="Q40" s="489">
        <v>0</v>
      </c>
      <c r="R40" s="494">
        <v>5548210</v>
      </c>
      <c r="S40" s="504">
        <f>+R40+Q40+P40+O40+N40+M40</f>
        <v>11288202</v>
      </c>
      <c r="T40" s="484">
        <f t="shared" si="2"/>
        <v>24.143544401792383</v>
      </c>
      <c r="U40" s="455"/>
    </row>
    <row r="41" spans="1:21" ht="18" customHeight="1">
      <c r="A41" s="418" t="s">
        <v>504</v>
      </c>
      <c r="B41" s="417" t="s">
        <v>503</v>
      </c>
      <c r="C41" s="483">
        <f t="shared" si="5"/>
        <v>11345027</v>
      </c>
      <c r="D41" s="483">
        <v>7272530</v>
      </c>
      <c r="E41" s="457">
        <v>4072497</v>
      </c>
      <c r="F41" s="483">
        <v>0</v>
      </c>
      <c r="G41" s="483">
        <v>0</v>
      </c>
      <c r="H41" s="483">
        <f t="shared" si="14"/>
        <v>11345027</v>
      </c>
      <c r="I41" s="483">
        <f>+J41+K41+L41+M41+N41+O41+P41+Q41</f>
        <v>7727077</v>
      </c>
      <c r="J41" s="493">
        <v>2215188</v>
      </c>
      <c r="K41" s="493">
        <v>311550</v>
      </c>
      <c r="L41" s="493">
        <v>0</v>
      </c>
      <c r="M41" s="493">
        <v>5059738</v>
      </c>
      <c r="N41" s="485" t="s">
        <v>540</v>
      </c>
      <c r="O41" s="489">
        <v>0</v>
      </c>
      <c r="P41" s="489">
        <v>0</v>
      </c>
      <c r="Q41" s="493">
        <v>132201</v>
      </c>
      <c r="R41" s="486" t="s">
        <v>585</v>
      </c>
      <c r="S41" s="504">
        <f>+R41+Q41+P41+O41+N41+M41</f>
        <v>8818289</v>
      </c>
      <c r="T41" s="484">
        <f t="shared" si="2"/>
        <v>32.6997906194024</v>
      </c>
      <c r="U41" s="455"/>
    </row>
    <row r="42" spans="1:21" ht="18" customHeight="1">
      <c r="A42" s="418" t="s">
        <v>58</v>
      </c>
      <c r="B42" s="417" t="s">
        <v>501</v>
      </c>
      <c r="C42" s="483">
        <f t="shared" si="5"/>
        <v>27747637</v>
      </c>
      <c r="D42" s="483">
        <f>SUM(D43:D46)</f>
        <v>14915369</v>
      </c>
      <c r="E42" s="483">
        <f>SUM(E43:E46)</f>
        <v>12832268</v>
      </c>
      <c r="F42" s="483">
        <f>SUM(F43:F46)</f>
        <v>1318652</v>
      </c>
      <c r="G42" s="483">
        <f>SUM(G43:G46)</f>
        <v>0</v>
      </c>
      <c r="H42" s="483">
        <f t="shared" si="14"/>
        <v>26428985</v>
      </c>
      <c r="I42" s="483">
        <f>SUM(J42:Q42)</f>
        <v>23566127</v>
      </c>
      <c r="J42" s="483">
        <f aca="true" t="shared" si="15" ref="J42:R42">SUM(J43:J46)</f>
        <v>1739524</v>
      </c>
      <c r="K42" s="483">
        <f t="shared" si="15"/>
        <v>341263</v>
      </c>
      <c r="L42" s="483">
        <f t="shared" si="15"/>
        <v>0</v>
      </c>
      <c r="M42" s="483">
        <f t="shared" si="15"/>
        <v>21292340</v>
      </c>
      <c r="N42" s="483">
        <f t="shared" si="15"/>
        <v>193000</v>
      </c>
      <c r="O42" s="483">
        <f t="shared" si="15"/>
        <v>0</v>
      </c>
      <c r="P42" s="483">
        <f t="shared" si="15"/>
        <v>0</v>
      </c>
      <c r="Q42" s="483">
        <f t="shared" si="15"/>
        <v>0</v>
      </c>
      <c r="R42" s="483">
        <f t="shared" si="15"/>
        <v>2862858</v>
      </c>
      <c r="S42" s="502">
        <f aca="true" t="shared" si="16" ref="S42:S75">SUM(M42:R42)</f>
        <v>24348198</v>
      </c>
      <c r="T42" s="484">
        <f t="shared" si="2"/>
        <v>8.82956711554682</v>
      </c>
      <c r="U42" s="455"/>
    </row>
    <row r="43" spans="1:21" ht="18" customHeight="1">
      <c r="A43" s="418" t="s">
        <v>116</v>
      </c>
      <c r="B43" s="417" t="s">
        <v>500</v>
      </c>
      <c r="C43" s="483">
        <f t="shared" si="5"/>
        <v>4074867</v>
      </c>
      <c r="D43" s="483">
        <v>2449027</v>
      </c>
      <c r="E43" s="488">
        <v>1625840</v>
      </c>
      <c r="F43" s="488">
        <v>498800</v>
      </c>
      <c r="G43" s="483">
        <v>0</v>
      </c>
      <c r="H43" s="483">
        <f t="shared" si="14"/>
        <v>3576067</v>
      </c>
      <c r="I43" s="483">
        <f>+J43+K43+L43+M43+N43+O43+P43+Q43</f>
        <v>3158127</v>
      </c>
      <c r="J43" s="488">
        <v>253117</v>
      </c>
      <c r="K43" s="488">
        <v>79348</v>
      </c>
      <c r="L43" s="488">
        <v>0</v>
      </c>
      <c r="M43" s="488">
        <v>2825662</v>
      </c>
      <c r="N43" s="488">
        <v>0</v>
      </c>
      <c r="O43" s="488">
        <v>0</v>
      </c>
      <c r="P43" s="488">
        <v>0</v>
      </c>
      <c r="Q43" s="488">
        <v>0</v>
      </c>
      <c r="R43" s="491">
        <v>417940</v>
      </c>
      <c r="S43" s="502">
        <f t="shared" si="16"/>
        <v>3243602</v>
      </c>
      <c r="T43" s="484">
        <f aca="true" t="shared" si="17" ref="T43:T75">(((J43+K43+L43))/I43)*100</f>
        <v>10.527284051591339</v>
      </c>
      <c r="U43" s="455"/>
    </row>
    <row r="44" spans="1:21" ht="18" customHeight="1">
      <c r="A44" s="418" t="s">
        <v>117</v>
      </c>
      <c r="B44" s="417" t="s">
        <v>499</v>
      </c>
      <c r="C44" s="483">
        <f t="shared" si="5"/>
        <v>9535641</v>
      </c>
      <c r="D44" s="483">
        <v>6166859</v>
      </c>
      <c r="E44" s="488">
        <v>3368782</v>
      </c>
      <c r="F44" s="488">
        <v>225740</v>
      </c>
      <c r="G44" s="483">
        <v>0</v>
      </c>
      <c r="H44" s="483">
        <f t="shared" si="14"/>
        <v>9309901</v>
      </c>
      <c r="I44" s="483">
        <f>+J44+K44+L44+M44+N44+O44+P44+Q44</f>
        <v>9259615</v>
      </c>
      <c r="J44" s="488">
        <v>188412</v>
      </c>
      <c r="K44" s="488">
        <v>33506</v>
      </c>
      <c r="L44" s="488">
        <v>0</v>
      </c>
      <c r="M44" s="488">
        <v>8844697</v>
      </c>
      <c r="N44" s="488">
        <v>193000</v>
      </c>
      <c r="O44" s="488">
        <v>0</v>
      </c>
      <c r="P44" s="488">
        <v>0</v>
      </c>
      <c r="Q44" s="488">
        <v>0</v>
      </c>
      <c r="R44" s="491">
        <v>50286</v>
      </c>
      <c r="S44" s="502">
        <f t="shared" si="16"/>
        <v>9087983</v>
      </c>
      <c r="T44" s="484">
        <f t="shared" si="17"/>
        <v>2.3966223217703977</v>
      </c>
      <c r="U44" s="455"/>
    </row>
    <row r="45" spans="1:21" ht="18" customHeight="1">
      <c r="A45" s="418" t="s">
        <v>118</v>
      </c>
      <c r="B45" s="417" t="s">
        <v>498</v>
      </c>
      <c r="C45" s="483">
        <f aca="true" t="shared" si="18" ref="C45:C75">+D45+E45</f>
        <v>6073683</v>
      </c>
      <c r="D45" s="483">
        <v>4038599</v>
      </c>
      <c r="E45" s="488">
        <v>2035084</v>
      </c>
      <c r="F45" s="488">
        <v>103000</v>
      </c>
      <c r="G45" s="483">
        <v>0</v>
      </c>
      <c r="H45" s="483">
        <f t="shared" si="14"/>
        <v>5970683</v>
      </c>
      <c r="I45" s="483">
        <f>+J45+K45+L45+M45+N45+O45+P45+Q45</f>
        <v>5551180</v>
      </c>
      <c r="J45" s="488">
        <v>974904</v>
      </c>
      <c r="K45" s="488">
        <v>126067</v>
      </c>
      <c r="L45" s="488">
        <v>0</v>
      </c>
      <c r="M45" s="488">
        <v>4450209</v>
      </c>
      <c r="N45" s="488">
        <v>0</v>
      </c>
      <c r="O45" s="488">
        <v>0</v>
      </c>
      <c r="P45" s="488">
        <v>0</v>
      </c>
      <c r="Q45" s="488">
        <v>0</v>
      </c>
      <c r="R45" s="491">
        <v>419503</v>
      </c>
      <c r="S45" s="502">
        <f t="shared" si="16"/>
        <v>4869712</v>
      </c>
      <c r="T45" s="484">
        <f t="shared" si="17"/>
        <v>19.833098548416732</v>
      </c>
      <c r="U45" s="455"/>
    </row>
    <row r="46" spans="1:21" ht="18" customHeight="1">
      <c r="A46" s="418" t="s">
        <v>119</v>
      </c>
      <c r="B46" s="417" t="s">
        <v>497</v>
      </c>
      <c r="C46" s="483">
        <f t="shared" si="18"/>
        <v>8063446</v>
      </c>
      <c r="D46" s="483">
        <v>2260884</v>
      </c>
      <c r="E46" s="488">
        <v>5802562</v>
      </c>
      <c r="F46" s="488">
        <v>491112</v>
      </c>
      <c r="G46" s="483">
        <v>0</v>
      </c>
      <c r="H46" s="483">
        <f t="shared" si="14"/>
        <v>7572334</v>
      </c>
      <c r="I46" s="483">
        <f>+J46+K46+L46+M46+N46+O46+P46+Q46</f>
        <v>5597205</v>
      </c>
      <c r="J46" s="488">
        <v>323091</v>
      </c>
      <c r="K46" s="488">
        <v>102342</v>
      </c>
      <c r="L46" s="488">
        <v>0</v>
      </c>
      <c r="M46" s="488">
        <v>5171772</v>
      </c>
      <c r="N46" s="488">
        <v>0</v>
      </c>
      <c r="O46" s="488">
        <v>0</v>
      </c>
      <c r="P46" s="488">
        <v>0</v>
      </c>
      <c r="Q46" s="488">
        <v>0</v>
      </c>
      <c r="R46" s="491">
        <v>1975129</v>
      </c>
      <c r="S46" s="502">
        <f t="shared" si="16"/>
        <v>7146901</v>
      </c>
      <c r="T46" s="484">
        <f t="shared" si="17"/>
        <v>7.60081147644226</v>
      </c>
      <c r="U46" s="455"/>
    </row>
    <row r="47" spans="1:21" ht="18" customHeight="1">
      <c r="A47" s="418" t="s">
        <v>59</v>
      </c>
      <c r="B47" s="417" t="s">
        <v>496</v>
      </c>
      <c r="C47" s="483">
        <f t="shared" si="18"/>
        <v>22818593</v>
      </c>
      <c r="D47" s="483">
        <f>SUM(D48:D52)</f>
        <v>11878903</v>
      </c>
      <c r="E47" s="483">
        <f>SUM(E48:E52)</f>
        <v>10939690</v>
      </c>
      <c r="F47" s="483">
        <f>SUM(F48:F52)</f>
        <v>197399</v>
      </c>
      <c r="G47" s="483">
        <f>SUM(G48:G52)</f>
        <v>0</v>
      </c>
      <c r="H47" s="483">
        <f t="shared" si="14"/>
        <v>22621194</v>
      </c>
      <c r="I47" s="483">
        <f>SUM(J47:Q47)</f>
        <v>20417422</v>
      </c>
      <c r="J47" s="483">
        <f>SUM(J48:J52)</f>
        <v>2236197</v>
      </c>
      <c r="K47" s="483">
        <f>SUM(K48:K52)</f>
        <v>211871</v>
      </c>
      <c r="L47" s="483"/>
      <c r="M47" s="483">
        <f aca="true" t="shared" si="19" ref="M47:R47">SUM(M48:M52)</f>
        <v>15433996</v>
      </c>
      <c r="N47" s="483">
        <f t="shared" si="19"/>
        <v>2535358</v>
      </c>
      <c r="O47" s="483">
        <f t="shared" si="19"/>
        <v>0</v>
      </c>
      <c r="P47" s="483">
        <f t="shared" si="19"/>
        <v>0</v>
      </c>
      <c r="Q47" s="483">
        <f t="shared" si="19"/>
        <v>0</v>
      </c>
      <c r="R47" s="483">
        <f t="shared" si="19"/>
        <v>2203772</v>
      </c>
      <c r="S47" s="502">
        <f t="shared" si="16"/>
        <v>20173126</v>
      </c>
      <c r="T47" s="484">
        <f t="shared" si="17"/>
        <v>11.99009355833464</v>
      </c>
      <c r="U47" s="455"/>
    </row>
    <row r="48" spans="1:21" ht="18" customHeight="1">
      <c r="A48" s="418" t="s">
        <v>120</v>
      </c>
      <c r="B48" s="423" t="s">
        <v>495</v>
      </c>
      <c r="C48" s="483">
        <f t="shared" si="18"/>
        <v>978959</v>
      </c>
      <c r="D48" s="483">
        <v>45247</v>
      </c>
      <c r="E48" s="456">
        <v>933712</v>
      </c>
      <c r="F48" s="456">
        <v>2802</v>
      </c>
      <c r="G48" s="420">
        <v>0</v>
      </c>
      <c r="H48" s="483">
        <f t="shared" si="14"/>
        <v>976157</v>
      </c>
      <c r="I48" s="483">
        <f>+J48+K48+L48+M48+N48+O48+P48+Q48</f>
        <v>954070</v>
      </c>
      <c r="J48" s="483">
        <v>600588</v>
      </c>
      <c r="K48" s="483">
        <v>51700</v>
      </c>
      <c r="L48" s="483">
        <v>0</v>
      </c>
      <c r="M48" s="483">
        <v>301782</v>
      </c>
      <c r="N48" s="483">
        <v>0</v>
      </c>
      <c r="O48" s="483">
        <v>0</v>
      </c>
      <c r="P48" s="483">
        <v>0</v>
      </c>
      <c r="Q48" s="483">
        <v>0</v>
      </c>
      <c r="R48" s="483">
        <v>22087</v>
      </c>
      <c r="S48" s="502">
        <f t="shared" si="16"/>
        <v>323869</v>
      </c>
      <c r="T48" s="484">
        <f t="shared" si="17"/>
        <v>68.36898760049053</v>
      </c>
      <c r="U48" s="455"/>
    </row>
    <row r="49" spans="1:21" ht="18" customHeight="1">
      <c r="A49" s="418" t="s">
        <v>121</v>
      </c>
      <c r="B49" s="422" t="s">
        <v>494</v>
      </c>
      <c r="C49" s="483">
        <f t="shared" si="18"/>
        <v>10129705</v>
      </c>
      <c r="D49" s="483">
        <v>4979848</v>
      </c>
      <c r="E49" s="456">
        <v>5149857</v>
      </c>
      <c r="F49" s="456">
        <v>0</v>
      </c>
      <c r="G49" s="420">
        <v>0</v>
      </c>
      <c r="H49" s="483">
        <f t="shared" si="14"/>
        <v>10129705</v>
      </c>
      <c r="I49" s="483">
        <f>+J49+K49+L49+M49+N49+O49+P49+Q49</f>
        <v>9819079</v>
      </c>
      <c r="J49" s="483">
        <v>198105</v>
      </c>
      <c r="K49" s="483">
        <v>135000</v>
      </c>
      <c r="L49" s="483">
        <v>0</v>
      </c>
      <c r="M49" s="483">
        <v>7382694</v>
      </c>
      <c r="N49" s="483">
        <v>2103280</v>
      </c>
      <c r="O49" s="483">
        <v>0</v>
      </c>
      <c r="P49" s="483">
        <v>0</v>
      </c>
      <c r="Q49" s="483">
        <v>0</v>
      </c>
      <c r="R49" s="483">
        <v>310626</v>
      </c>
      <c r="S49" s="502">
        <f t="shared" si="16"/>
        <v>9796600</v>
      </c>
      <c r="T49" s="484">
        <f t="shared" si="17"/>
        <v>3.392426112469408</v>
      </c>
      <c r="U49" s="455"/>
    </row>
    <row r="50" spans="1:21" ht="18" customHeight="1">
      <c r="A50" s="418" t="s">
        <v>122</v>
      </c>
      <c r="B50" s="421" t="s">
        <v>493</v>
      </c>
      <c r="C50" s="483">
        <f t="shared" si="18"/>
        <v>3691104</v>
      </c>
      <c r="D50" s="483">
        <v>2980727</v>
      </c>
      <c r="E50" s="456">
        <v>710377</v>
      </c>
      <c r="F50" s="456">
        <v>178647</v>
      </c>
      <c r="G50" s="420">
        <v>0</v>
      </c>
      <c r="H50" s="483">
        <f t="shared" si="14"/>
        <v>3512457</v>
      </c>
      <c r="I50" s="483">
        <f>+J50+K50+L50+M50+N50+O50+P50+Q50</f>
        <v>3028312</v>
      </c>
      <c r="J50" s="483">
        <v>421908</v>
      </c>
      <c r="K50" s="483">
        <v>24921</v>
      </c>
      <c r="L50" s="483">
        <v>0</v>
      </c>
      <c r="M50" s="483">
        <v>2581483</v>
      </c>
      <c r="N50" s="483">
        <v>0</v>
      </c>
      <c r="O50" s="483">
        <v>0</v>
      </c>
      <c r="P50" s="483">
        <v>0</v>
      </c>
      <c r="Q50" s="483">
        <v>0</v>
      </c>
      <c r="R50" s="483">
        <v>484145</v>
      </c>
      <c r="S50" s="502">
        <f t="shared" si="16"/>
        <v>3065628</v>
      </c>
      <c r="T50" s="484">
        <f t="shared" si="17"/>
        <v>14.755051659142124</v>
      </c>
      <c r="U50" s="455"/>
    </row>
    <row r="51" spans="1:21" ht="18" customHeight="1">
      <c r="A51" s="418" t="s">
        <v>492</v>
      </c>
      <c r="B51" s="422" t="s">
        <v>491</v>
      </c>
      <c r="C51" s="483">
        <f t="shared" si="18"/>
        <v>3444625</v>
      </c>
      <c r="D51" s="483">
        <v>1335227</v>
      </c>
      <c r="E51" s="456">
        <v>2109398</v>
      </c>
      <c r="F51" s="456">
        <v>950</v>
      </c>
      <c r="G51" s="420">
        <v>0</v>
      </c>
      <c r="H51" s="483">
        <f t="shared" si="14"/>
        <v>3443675</v>
      </c>
      <c r="I51" s="483">
        <f>+J51+K51+L51+M51+N51+O51+P51+Q51</f>
        <v>2735128</v>
      </c>
      <c r="J51" s="483">
        <v>705281</v>
      </c>
      <c r="K51" s="483">
        <v>0</v>
      </c>
      <c r="L51" s="483">
        <v>0</v>
      </c>
      <c r="M51" s="483">
        <v>2029847</v>
      </c>
      <c r="N51" s="483">
        <v>0</v>
      </c>
      <c r="O51" s="483">
        <v>0</v>
      </c>
      <c r="P51" s="483">
        <v>0</v>
      </c>
      <c r="Q51" s="483">
        <v>0</v>
      </c>
      <c r="R51" s="483">
        <v>708547</v>
      </c>
      <c r="S51" s="502">
        <f t="shared" si="16"/>
        <v>2738394</v>
      </c>
      <c r="T51" s="484">
        <f t="shared" si="17"/>
        <v>25.786032682931108</v>
      </c>
      <c r="U51" s="455"/>
    </row>
    <row r="52" spans="1:21" ht="18" customHeight="1">
      <c r="A52" s="418" t="s">
        <v>490</v>
      </c>
      <c r="B52" s="421" t="s">
        <v>489</v>
      </c>
      <c r="C52" s="483">
        <f t="shared" si="18"/>
        <v>4574200</v>
      </c>
      <c r="D52" s="483">
        <v>2537854</v>
      </c>
      <c r="E52" s="456">
        <v>2036346</v>
      </c>
      <c r="F52" s="456">
        <v>15000</v>
      </c>
      <c r="G52" s="420">
        <v>0</v>
      </c>
      <c r="H52" s="483">
        <f t="shared" si="14"/>
        <v>4559200</v>
      </c>
      <c r="I52" s="483">
        <f aca="true" t="shared" si="20" ref="I52:I75">SUM(J52:Q52)</f>
        <v>3880833</v>
      </c>
      <c r="J52" s="483">
        <v>310315</v>
      </c>
      <c r="K52" s="483">
        <v>250</v>
      </c>
      <c r="L52" s="483">
        <v>0</v>
      </c>
      <c r="M52" s="483">
        <v>3138190</v>
      </c>
      <c r="N52" s="483">
        <v>432078</v>
      </c>
      <c r="O52" s="483">
        <v>0</v>
      </c>
      <c r="P52" s="483">
        <v>0</v>
      </c>
      <c r="Q52" s="483">
        <v>0</v>
      </c>
      <c r="R52" s="483">
        <v>678367</v>
      </c>
      <c r="S52" s="502">
        <f t="shared" si="16"/>
        <v>4248635</v>
      </c>
      <c r="T52" s="484">
        <f t="shared" si="17"/>
        <v>8.002534507411168</v>
      </c>
      <c r="U52" s="455"/>
    </row>
    <row r="53" spans="1:21" ht="18" customHeight="1">
      <c r="A53" s="418" t="s">
        <v>60</v>
      </c>
      <c r="B53" s="417" t="s">
        <v>488</v>
      </c>
      <c r="C53" s="483">
        <f t="shared" si="18"/>
        <v>57943757</v>
      </c>
      <c r="D53" s="483">
        <f>SUM(D54:D58)</f>
        <v>39875948</v>
      </c>
      <c r="E53" s="483">
        <f>SUM(E54:E58)</f>
        <v>18067809</v>
      </c>
      <c r="F53" s="483">
        <f>SUM(F54:F58)</f>
        <v>557234</v>
      </c>
      <c r="G53" s="483">
        <f>SUM(G54:G58)</f>
        <v>0</v>
      </c>
      <c r="H53" s="483">
        <f t="shared" si="14"/>
        <v>57386523</v>
      </c>
      <c r="I53" s="483">
        <f t="shared" si="20"/>
        <v>53951988</v>
      </c>
      <c r="J53" s="483">
        <f>SUM(J54:J58)</f>
        <v>5279791</v>
      </c>
      <c r="K53" s="483">
        <f>SUM(K54:K58)</f>
        <v>806146</v>
      </c>
      <c r="L53" s="483"/>
      <c r="M53" s="483">
        <f aca="true" t="shared" si="21" ref="M53:R53">SUM(M54:M58)</f>
        <v>47866051</v>
      </c>
      <c r="N53" s="483">
        <f t="shared" si="21"/>
        <v>0</v>
      </c>
      <c r="O53" s="483">
        <f t="shared" si="21"/>
        <v>0</v>
      </c>
      <c r="P53" s="483">
        <f t="shared" si="21"/>
        <v>0</v>
      </c>
      <c r="Q53" s="483">
        <f t="shared" si="21"/>
        <v>0</v>
      </c>
      <c r="R53" s="483">
        <f t="shared" si="21"/>
        <v>3434535</v>
      </c>
      <c r="S53" s="502">
        <f t="shared" si="16"/>
        <v>51300586</v>
      </c>
      <c r="T53" s="484">
        <f t="shared" si="17"/>
        <v>11.280283128769971</v>
      </c>
      <c r="U53" s="455"/>
    </row>
    <row r="54" spans="1:21" ht="18" customHeight="1">
      <c r="A54" s="418" t="s">
        <v>487</v>
      </c>
      <c r="B54" s="417" t="s">
        <v>486</v>
      </c>
      <c r="C54" s="483">
        <f t="shared" si="18"/>
        <v>3355886</v>
      </c>
      <c r="D54" s="483">
        <v>2305748</v>
      </c>
      <c r="E54" s="485">
        <v>1050138</v>
      </c>
      <c r="F54" s="485">
        <v>298265</v>
      </c>
      <c r="G54" s="483">
        <v>0</v>
      </c>
      <c r="H54" s="483">
        <f t="shared" si="14"/>
        <v>3057621</v>
      </c>
      <c r="I54" s="483">
        <f t="shared" si="20"/>
        <v>3043374</v>
      </c>
      <c r="J54" s="485">
        <v>609662</v>
      </c>
      <c r="K54" s="485">
        <v>3706</v>
      </c>
      <c r="L54" s="483">
        <v>0</v>
      </c>
      <c r="M54" s="485">
        <v>2430006</v>
      </c>
      <c r="N54" s="483">
        <v>0</v>
      </c>
      <c r="O54" s="483">
        <v>0</v>
      </c>
      <c r="P54" s="483">
        <v>0</v>
      </c>
      <c r="Q54" s="483">
        <v>0</v>
      </c>
      <c r="R54" s="486">
        <v>14247</v>
      </c>
      <c r="S54" s="502">
        <f t="shared" si="16"/>
        <v>2444253</v>
      </c>
      <c r="T54" s="484">
        <f t="shared" si="17"/>
        <v>20.154210425665724</v>
      </c>
      <c r="U54" s="455"/>
    </row>
    <row r="55" spans="1:21" ht="18" customHeight="1">
      <c r="A55" s="418" t="s">
        <v>485</v>
      </c>
      <c r="B55" s="417" t="s">
        <v>539</v>
      </c>
      <c r="C55" s="483">
        <f t="shared" si="18"/>
        <v>21863205</v>
      </c>
      <c r="D55" s="483">
        <v>16985136</v>
      </c>
      <c r="E55" s="485">
        <v>4878069</v>
      </c>
      <c r="F55" s="483">
        <v>0</v>
      </c>
      <c r="G55" s="483">
        <v>0</v>
      </c>
      <c r="H55" s="483">
        <f t="shared" si="14"/>
        <v>21863205</v>
      </c>
      <c r="I55" s="483">
        <f t="shared" si="20"/>
        <v>21711862</v>
      </c>
      <c r="J55" s="485">
        <v>2108064</v>
      </c>
      <c r="K55" s="485">
        <v>568555</v>
      </c>
      <c r="L55" s="483">
        <v>0</v>
      </c>
      <c r="M55" s="485">
        <v>19035243</v>
      </c>
      <c r="N55" s="483">
        <v>0</v>
      </c>
      <c r="O55" s="483">
        <v>0</v>
      </c>
      <c r="P55" s="483">
        <v>0</v>
      </c>
      <c r="Q55" s="483">
        <v>0</v>
      </c>
      <c r="R55" s="486">
        <v>151343</v>
      </c>
      <c r="S55" s="502">
        <f t="shared" si="16"/>
        <v>19186586</v>
      </c>
      <c r="T55" s="484">
        <f t="shared" si="17"/>
        <v>12.327910890369512</v>
      </c>
      <c r="U55" s="455"/>
    </row>
    <row r="56" spans="1:21" ht="18" customHeight="1">
      <c r="A56" s="418" t="s">
        <v>483</v>
      </c>
      <c r="B56" s="417" t="s">
        <v>482</v>
      </c>
      <c r="C56" s="483">
        <f t="shared" si="18"/>
        <v>11980482</v>
      </c>
      <c r="D56" s="483">
        <v>9024343</v>
      </c>
      <c r="E56" s="485">
        <v>2956139</v>
      </c>
      <c r="F56" s="485">
        <v>108800</v>
      </c>
      <c r="G56" s="483">
        <v>0</v>
      </c>
      <c r="H56" s="483">
        <f t="shared" si="14"/>
        <v>11871682</v>
      </c>
      <c r="I56" s="483">
        <f t="shared" si="20"/>
        <v>11121926</v>
      </c>
      <c r="J56" s="485">
        <v>836908</v>
      </c>
      <c r="K56" s="485">
        <v>61061</v>
      </c>
      <c r="L56" s="483">
        <v>0</v>
      </c>
      <c r="M56" s="485">
        <v>10223957</v>
      </c>
      <c r="N56" s="483">
        <v>0</v>
      </c>
      <c r="O56" s="483">
        <v>0</v>
      </c>
      <c r="P56" s="483">
        <v>0</v>
      </c>
      <c r="Q56" s="483">
        <v>0</v>
      </c>
      <c r="R56" s="486">
        <v>749756</v>
      </c>
      <c r="S56" s="502">
        <f t="shared" si="16"/>
        <v>10973713</v>
      </c>
      <c r="T56" s="484">
        <f t="shared" si="17"/>
        <v>8.073862386784448</v>
      </c>
      <c r="U56" s="455"/>
    </row>
    <row r="57" spans="1:21" ht="18" customHeight="1">
      <c r="A57" s="418" t="s">
        <v>481</v>
      </c>
      <c r="B57" s="417" t="s">
        <v>480</v>
      </c>
      <c r="C57" s="483">
        <f t="shared" si="18"/>
        <v>4179690</v>
      </c>
      <c r="D57" s="483">
        <v>2811183</v>
      </c>
      <c r="E57" s="485">
        <v>1368507</v>
      </c>
      <c r="F57" s="485">
        <v>150169</v>
      </c>
      <c r="G57" s="483">
        <v>0</v>
      </c>
      <c r="H57" s="483">
        <f t="shared" si="14"/>
        <v>4029521</v>
      </c>
      <c r="I57" s="483">
        <f t="shared" si="20"/>
        <v>3974801</v>
      </c>
      <c r="J57" s="485">
        <v>1043771</v>
      </c>
      <c r="K57" s="485">
        <v>71677</v>
      </c>
      <c r="L57" s="483">
        <v>0</v>
      </c>
      <c r="M57" s="485">
        <v>2859353</v>
      </c>
      <c r="N57" s="483">
        <v>0</v>
      </c>
      <c r="O57" s="483">
        <v>0</v>
      </c>
      <c r="P57" s="483">
        <v>0</v>
      </c>
      <c r="Q57" s="483">
        <v>0</v>
      </c>
      <c r="R57" s="486">
        <v>54720</v>
      </c>
      <c r="S57" s="502">
        <f t="shared" si="16"/>
        <v>2914073</v>
      </c>
      <c r="T57" s="484">
        <f t="shared" si="17"/>
        <v>28.062989820119295</v>
      </c>
      <c r="U57" s="455"/>
    </row>
    <row r="58" spans="1:21" ht="18" customHeight="1">
      <c r="A58" s="418" t="s">
        <v>479</v>
      </c>
      <c r="B58" s="417" t="s">
        <v>478</v>
      </c>
      <c r="C58" s="483">
        <f t="shared" si="18"/>
        <v>16564494</v>
      </c>
      <c r="D58" s="483">
        <v>8749538</v>
      </c>
      <c r="E58" s="485">
        <v>7814956</v>
      </c>
      <c r="F58" s="483">
        <v>0</v>
      </c>
      <c r="G58" s="483">
        <v>0</v>
      </c>
      <c r="H58" s="483">
        <f t="shared" si="14"/>
        <v>16564494</v>
      </c>
      <c r="I58" s="483">
        <f t="shared" si="20"/>
        <v>14100025</v>
      </c>
      <c r="J58" s="485">
        <v>681386</v>
      </c>
      <c r="K58" s="485">
        <v>101147</v>
      </c>
      <c r="L58" s="483">
        <v>0</v>
      </c>
      <c r="M58" s="485">
        <v>13317492</v>
      </c>
      <c r="N58" s="483">
        <v>0</v>
      </c>
      <c r="O58" s="483">
        <v>0</v>
      </c>
      <c r="P58" s="483">
        <v>0</v>
      </c>
      <c r="Q58" s="483">
        <v>0</v>
      </c>
      <c r="R58" s="486">
        <v>2464469</v>
      </c>
      <c r="S58" s="502">
        <f t="shared" si="16"/>
        <v>15781961</v>
      </c>
      <c r="T58" s="484">
        <f t="shared" si="17"/>
        <v>5.5498695924298005</v>
      </c>
      <c r="U58" s="455"/>
    </row>
    <row r="59" spans="1:21" ht="18" customHeight="1">
      <c r="A59" s="418" t="s">
        <v>61</v>
      </c>
      <c r="B59" s="417" t="s">
        <v>477</v>
      </c>
      <c r="C59" s="483">
        <f t="shared" si="18"/>
        <v>30591771</v>
      </c>
      <c r="D59" s="483">
        <f>SUM(D60:D64)</f>
        <v>19955824</v>
      </c>
      <c r="E59" s="483">
        <f>SUM(E60:E64)</f>
        <v>10635947</v>
      </c>
      <c r="F59" s="483">
        <f>SUM(F60:F64)</f>
        <v>449900</v>
      </c>
      <c r="G59" s="483">
        <f>SUM(G60:G64)</f>
        <v>0</v>
      </c>
      <c r="H59" s="483">
        <f t="shared" si="14"/>
        <v>30141871</v>
      </c>
      <c r="I59" s="483">
        <f t="shared" si="20"/>
        <v>27369620</v>
      </c>
      <c r="J59" s="483">
        <f>SUM(J60:J64)</f>
        <v>2074475</v>
      </c>
      <c r="K59" s="483">
        <f>SUM(K60:K64)</f>
        <v>57789</v>
      </c>
      <c r="L59" s="483"/>
      <c r="M59" s="483">
        <f aca="true" t="shared" si="22" ref="M59:R59">SUM(M60:M64)</f>
        <v>23262369</v>
      </c>
      <c r="N59" s="483">
        <f t="shared" si="22"/>
        <v>1828335</v>
      </c>
      <c r="O59" s="483">
        <f t="shared" si="22"/>
        <v>0</v>
      </c>
      <c r="P59" s="483">
        <f t="shared" si="22"/>
        <v>0</v>
      </c>
      <c r="Q59" s="483">
        <f t="shared" si="22"/>
        <v>146652</v>
      </c>
      <c r="R59" s="483">
        <f t="shared" si="22"/>
        <v>2772251</v>
      </c>
      <c r="S59" s="502">
        <f t="shared" si="16"/>
        <v>28009607</v>
      </c>
      <c r="T59" s="484">
        <f t="shared" si="17"/>
        <v>7.790623326155058</v>
      </c>
      <c r="U59" s="455"/>
    </row>
    <row r="60" spans="1:21" ht="18" customHeight="1">
      <c r="A60" s="418" t="s">
        <v>476</v>
      </c>
      <c r="B60" s="417" t="s">
        <v>475</v>
      </c>
      <c r="C60" s="483">
        <f t="shared" si="18"/>
        <v>6229730</v>
      </c>
      <c r="D60" s="483">
        <v>3361209</v>
      </c>
      <c r="E60" s="485">
        <v>2868521</v>
      </c>
      <c r="F60" s="485">
        <v>96900</v>
      </c>
      <c r="G60" s="483">
        <v>0</v>
      </c>
      <c r="H60" s="483">
        <f t="shared" si="14"/>
        <v>6132830</v>
      </c>
      <c r="I60" s="483">
        <f t="shared" si="20"/>
        <v>5327463</v>
      </c>
      <c r="J60" s="485">
        <v>394392</v>
      </c>
      <c r="K60" s="485">
        <v>19121</v>
      </c>
      <c r="L60" s="483">
        <v>0</v>
      </c>
      <c r="M60" s="485">
        <v>4913950</v>
      </c>
      <c r="N60" s="483">
        <v>0</v>
      </c>
      <c r="O60" s="483">
        <v>0</v>
      </c>
      <c r="P60" s="483">
        <v>0</v>
      </c>
      <c r="Q60" s="483">
        <v>0</v>
      </c>
      <c r="R60" s="485">
        <v>805367</v>
      </c>
      <c r="S60" s="502">
        <f t="shared" si="16"/>
        <v>5719317</v>
      </c>
      <c r="T60" s="484">
        <f t="shared" si="17"/>
        <v>7.761912189723326</v>
      </c>
      <c r="U60" s="455"/>
    </row>
    <row r="61" spans="1:21" ht="18" customHeight="1">
      <c r="A61" s="418" t="s">
        <v>474</v>
      </c>
      <c r="B61" s="417" t="s">
        <v>473</v>
      </c>
      <c r="C61" s="483">
        <f t="shared" si="18"/>
        <v>6829964</v>
      </c>
      <c r="D61" s="483">
        <v>5251240</v>
      </c>
      <c r="E61" s="485">
        <v>1578724</v>
      </c>
      <c r="F61" s="485">
        <v>1085</v>
      </c>
      <c r="G61" s="483">
        <v>0</v>
      </c>
      <c r="H61" s="483">
        <f t="shared" si="14"/>
        <v>6828879</v>
      </c>
      <c r="I61" s="483">
        <f t="shared" si="20"/>
        <v>6776161</v>
      </c>
      <c r="J61" s="485">
        <v>620661</v>
      </c>
      <c r="K61" s="485">
        <v>4822</v>
      </c>
      <c r="L61" s="483">
        <v>0</v>
      </c>
      <c r="M61" s="485">
        <v>6066941</v>
      </c>
      <c r="N61" s="485">
        <v>83737</v>
      </c>
      <c r="O61" s="483">
        <v>0</v>
      </c>
      <c r="P61" s="483">
        <v>0</v>
      </c>
      <c r="Q61" s="483">
        <v>0</v>
      </c>
      <c r="R61" s="485">
        <v>52718</v>
      </c>
      <c r="S61" s="502">
        <f t="shared" si="16"/>
        <v>6203396</v>
      </c>
      <c r="T61" s="484">
        <f t="shared" si="17"/>
        <v>9.230639590765332</v>
      </c>
      <c r="U61" s="455"/>
    </row>
    <row r="62" spans="1:21" ht="18" customHeight="1">
      <c r="A62" s="418" t="s">
        <v>472</v>
      </c>
      <c r="B62" s="417" t="s">
        <v>471</v>
      </c>
      <c r="C62" s="483">
        <f t="shared" si="18"/>
        <v>2176285</v>
      </c>
      <c r="D62" s="483">
        <v>1473333</v>
      </c>
      <c r="E62" s="485">
        <v>702952</v>
      </c>
      <c r="F62" s="485">
        <v>73500</v>
      </c>
      <c r="G62" s="483">
        <v>0</v>
      </c>
      <c r="H62" s="483">
        <f t="shared" si="14"/>
        <v>2102785</v>
      </c>
      <c r="I62" s="483">
        <f t="shared" si="20"/>
        <v>1744038</v>
      </c>
      <c r="J62" s="485">
        <v>378703</v>
      </c>
      <c r="K62" s="485">
        <v>16146</v>
      </c>
      <c r="L62" s="483">
        <v>0</v>
      </c>
      <c r="M62" s="485">
        <v>241219</v>
      </c>
      <c r="N62" s="485">
        <v>1103170</v>
      </c>
      <c r="O62" s="483">
        <v>0</v>
      </c>
      <c r="P62" s="483">
        <v>0</v>
      </c>
      <c r="Q62" s="485">
        <v>4800</v>
      </c>
      <c r="R62" s="485">
        <v>358747</v>
      </c>
      <c r="S62" s="502">
        <f t="shared" si="16"/>
        <v>1707936</v>
      </c>
      <c r="T62" s="484">
        <f t="shared" si="17"/>
        <v>22.63993101067752</v>
      </c>
      <c r="U62" s="455"/>
    </row>
    <row r="63" spans="1:21" ht="18" customHeight="1">
      <c r="A63" s="418" t="s">
        <v>470</v>
      </c>
      <c r="B63" s="417" t="s">
        <v>469</v>
      </c>
      <c r="C63" s="483">
        <f t="shared" si="18"/>
        <v>4726981</v>
      </c>
      <c r="D63" s="483">
        <v>3193526</v>
      </c>
      <c r="E63" s="485">
        <v>1533455</v>
      </c>
      <c r="F63" s="483">
        <v>0</v>
      </c>
      <c r="G63" s="483">
        <v>0</v>
      </c>
      <c r="H63" s="483">
        <f t="shared" si="14"/>
        <v>4726981</v>
      </c>
      <c r="I63" s="483">
        <f t="shared" si="20"/>
        <v>4228730</v>
      </c>
      <c r="J63" s="485">
        <v>324705</v>
      </c>
      <c r="K63" s="485">
        <v>900</v>
      </c>
      <c r="L63" s="483">
        <v>0</v>
      </c>
      <c r="M63" s="485">
        <v>3321473</v>
      </c>
      <c r="N63" s="485">
        <v>581652</v>
      </c>
      <c r="O63" s="483">
        <v>0</v>
      </c>
      <c r="P63" s="483">
        <v>0</v>
      </c>
      <c r="Q63" s="483">
        <v>0</v>
      </c>
      <c r="R63" s="485">
        <v>498251</v>
      </c>
      <c r="S63" s="502">
        <f t="shared" si="16"/>
        <v>4401376</v>
      </c>
      <c r="T63" s="484">
        <f t="shared" si="17"/>
        <v>7.699829499637007</v>
      </c>
      <c r="U63" s="455"/>
    </row>
    <row r="64" spans="1:21" ht="18" customHeight="1">
      <c r="A64" s="418" t="s">
        <v>468</v>
      </c>
      <c r="B64" s="417" t="s">
        <v>467</v>
      </c>
      <c r="C64" s="483">
        <f t="shared" si="18"/>
        <v>10628811</v>
      </c>
      <c r="D64" s="483">
        <v>6676516</v>
      </c>
      <c r="E64" s="485">
        <v>3952295</v>
      </c>
      <c r="F64" s="485">
        <v>278415</v>
      </c>
      <c r="G64" s="483">
        <v>0</v>
      </c>
      <c r="H64" s="483">
        <f t="shared" si="14"/>
        <v>10350396</v>
      </c>
      <c r="I64" s="483">
        <f t="shared" si="20"/>
        <v>9293228</v>
      </c>
      <c r="J64" s="485">
        <v>356014</v>
      </c>
      <c r="K64" s="485">
        <v>16800</v>
      </c>
      <c r="L64" s="483">
        <v>0</v>
      </c>
      <c r="M64" s="485">
        <v>8718786</v>
      </c>
      <c r="N64" s="485">
        <v>59776</v>
      </c>
      <c r="O64" s="483">
        <v>0</v>
      </c>
      <c r="P64" s="483">
        <v>0</v>
      </c>
      <c r="Q64" s="485">
        <v>141852</v>
      </c>
      <c r="R64" s="485">
        <v>1057168</v>
      </c>
      <c r="S64" s="502">
        <f t="shared" si="16"/>
        <v>9977582</v>
      </c>
      <c r="T64" s="484">
        <f t="shared" si="17"/>
        <v>4.011673876934903</v>
      </c>
      <c r="U64" s="455"/>
    </row>
    <row r="65" spans="1:21" ht="18" customHeight="1">
      <c r="A65" s="418" t="s">
        <v>62</v>
      </c>
      <c r="B65" s="417" t="s">
        <v>466</v>
      </c>
      <c r="C65" s="483">
        <f t="shared" si="18"/>
        <v>109597218</v>
      </c>
      <c r="D65" s="483">
        <f>SUM(D66:D70)</f>
        <v>85886555</v>
      </c>
      <c r="E65" s="483">
        <f>SUM(E66:E70)</f>
        <v>23710663</v>
      </c>
      <c r="F65" s="483">
        <f>SUM(F66:F70)</f>
        <v>153650</v>
      </c>
      <c r="G65" s="483">
        <f>SUM(G66:G70)</f>
        <v>0</v>
      </c>
      <c r="H65" s="483">
        <f t="shared" si="14"/>
        <v>109443568</v>
      </c>
      <c r="I65" s="483">
        <f t="shared" si="20"/>
        <v>107156656</v>
      </c>
      <c r="J65" s="483">
        <f>SUM(J66:J70)</f>
        <v>6779852</v>
      </c>
      <c r="K65" s="483">
        <f>SUM(K66:K70)</f>
        <v>582755</v>
      </c>
      <c r="L65" s="483"/>
      <c r="M65" s="483">
        <f aca="true" t="shared" si="23" ref="M65:R65">SUM(M66:M70)</f>
        <v>99670985</v>
      </c>
      <c r="N65" s="483">
        <f t="shared" si="23"/>
        <v>31490</v>
      </c>
      <c r="O65" s="483">
        <f t="shared" si="23"/>
        <v>32850</v>
      </c>
      <c r="P65" s="483">
        <f t="shared" si="23"/>
        <v>0</v>
      </c>
      <c r="Q65" s="483">
        <f t="shared" si="23"/>
        <v>58724</v>
      </c>
      <c r="R65" s="483">
        <f t="shared" si="23"/>
        <v>2286912</v>
      </c>
      <c r="S65" s="502">
        <f t="shared" si="16"/>
        <v>102080961</v>
      </c>
      <c r="T65" s="484">
        <f t="shared" si="17"/>
        <v>6.870881637067883</v>
      </c>
      <c r="U65" s="455"/>
    </row>
    <row r="66" spans="1:21" ht="18" customHeight="1">
      <c r="A66" s="418" t="s">
        <v>465</v>
      </c>
      <c r="B66" s="419" t="s">
        <v>464</v>
      </c>
      <c r="C66" s="483">
        <f t="shared" si="18"/>
        <v>17120994</v>
      </c>
      <c r="D66" s="483">
        <v>14162935</v>
      </c>
      <c r="E66" s="497">
        <v>2958059</v>
      </c>
      <c r="F66" s="497">
        <v>0</v>
      </c>
      <c r="G66" s="483">
        <v>0</v>
      </c>
      <c r="H66" s="483">
        <f t="shared" si="14"/>
        <v>17120994</v>
      </c>
      <c r="I66" s="483">
        <f t="shared" si="20"/>
        <v>16994658</v>
      </c>
      <c r="J66" s="497">
        <v>1424753</v>
      </c>
      <c r="K66" s="497">
        <v>103008</v>
      </c>
      <c r="L66" s="497">
        <v>0</v>
      </c>
      <c r="M66" s="497">
        <v>15450662</v>
      </c>
      <c r="N66" s="497">
        <v>16235</v>
      </c>
      <c r="O66" s="497">
        <v>0</v>
      </c>
      <c r="P66" s="497">
        <v>0</v>
      </c>
      <c r="Q66" s="497">
        <v>0</v>
      </c>
      <c r="R66" s="497">
        <v>126336</v>
      </c>
      <c r="S66" s="502">
        <f t="shared" si="16"/>
        <v>15593233</v>
      </c>
      <c r="T66" s="484">
        <f t="shared" si="17"/>
        <v>8.989654278420902</v>
      </c>
      <c r="U66" s="455"/>
    </row>
    <row r="67" spans="1:21" ht="18" customHeight="1">
      <c r="A67" s="418" t="s">
        <v>463</v>
      </c>
      <c r="B67" s="419" t="s">
        <v>462</v>
      </c>
      <c r="C67" s="483">
        <f t="shared" si="18"/>
        <v>13471243</v>
      </c>
      <c r="D67" s="483">
        <v>2741220</v>
      </c>
      <c r="E67" s="497">
        <v>10730023</v>
      </c>
      <c r="F67" s="497">
        <v>10269</v>
      </c>
      <c r="G67" s="483">
        <v>0</v>
      </c>
      <c r="H67" s="483">
        <f t="shared" si="14"/>
        <v>13460974</v>
      </c>
      <c r="I67" s="483">
        <f t="shared" si="20"/>
        <v>12208066</v>
      </c>
      <c r="J67" s="497">
        <v>556648</v>
      </c>
      <c r="K67" s="497">
        <v>50900</v>
      </c>
      <c r="L67" s="497">
        <v>0</v>
      </c>
      <c r="M67" s="497">
        <v>11600518</v>
      </c>
      <c r="N67" s="497">
        <v>0</v>
      </c>
      <c r="O67" s="497">
        <v>0</v>
      </c>
      <c r="P67" s="497">
        <v>0</v>
      </c>
      <c r="Q67" s="497">
        <v>0</v>
      </c>
      <c r="R67" s="497">
        <v>1252908</v>
      </c>
      <c r="S67" s="502">
        <f t="shared" si="16"/>
        <v>12853426</v>
      </c>
      <c r="T67" s="484">
        <f t="shared" si="17"/>
        <v>4.976611364977876</v>
      </c>
      <c r="U67" s="455"/>
    </row>
    <row r="68" spans="1:21" ht="18" customHeight="1">
      <c r="A68" s="418" t="s">
        <v>461</v>
      </c>
      <c r="B68" s="419" t="s">
        <v>460</v>
      </c>
      <c r="C68" s="483">
        <f t="shared" si="18"/>
        <v>13042134</v>
      </c>
      <c r="D68" s="483">
        <v>11011408</v>
      </c>
      <c r="E68" s="497">
        <v>2030726</v>
      </c>
      <c r="F68" s="497">
        <v>7418</v>
      </c>
      <c r="G68" s="483">
        <v>0</v>
      </c>
      <c r="H68" s="483">
        <f t="shared" si="14"/>
        <v>13034716</v>
      </c>
      <c r="I68" s="483">
        <f t="shared" si="20"/>
        <v>12219436</v>
      </c>
      <c r="J68" s="497">
        <v>709695</v>
      </c>
      <c r="K68" s="497">
        <v>204344</v>
      </c>
      <c r="L68" s="497">
        <v>0</v>
      </c>
      <c r="M68" s="497">
        <v>11272547</v>
      </c>
      <c r="N68" s="497">
        <v>0</v>
      </c>
      <c r="O68" s="497">
        <v>32850</v>
      </c>
      <c r="P68" s="497">
        <v>0</v>
      </c>
      <c r="Q68" s="497">
        <v>0</v>
      </c>
      <c r="R68" s="497">
        <v>815280</v>
      </c>
      <c r="S68" s="502">
        <f t="shared" si="16"/>
        <v>12120677</v>
      </c>
      <c r="T68" s="484">
        <f t="shared" si="17"/>
        <v>7.480206124079704</v>
      </c>
      <c r="U68" s="455"/>
    </row>
    <row r="69" spans="1:21" ht="18" customHeight="1">
      <c r="A69" s="418" t="s">
        <v>459</v>
      </c>
      <c r="B69" s="419" t="s">
        <v>458</v>
      </c>
      <c r="C69" s="483">
        <f t="shared" si="18"/>
        <v>58778645</v>
      </c>
      <c r="D69" s="483">
        <v>55321301</v>
      </c>
      <c r="E69" s="497">
        <v>3457344</v>
      </c>
      <c r="F69" s="497">
        <v>132687</v>
      </c>
      <c r="G69" s="483">
        <v>0</v>
      </c>
      <c r="H69" s="483">
        <f t="shared" si="14"/>
        <v>58645958</v>
      </c>
      <c r="I69" s="483">
        <f t="shared" si="20"/>
        <v>58598409</v>
      </c>
      <c r="J69" s="497">
        <v>2874250</v>
      </c>
      <c r="K69" s="497">
        <v>139895</v>
      </c>
      <c r="L69" s="497">
        <v>0</v>
      </c>
      <c r="M69" s="497">
        <v>55584264</v>
      </c>
      <c r="N69" s="497">
        <v>0</v>
      </c>
      <c r="O69" s="497">
        <v>0</v>
      </c>
      <c r="P69" s="497">
        <v>0</v>
      </c>
      <c r="Q69" s="497">
        <v>0</v>
      </c>
      <c r="R69" s="497">
        <v>47549</v>
      </c>
      <c r="S69" s="502">
        <f t="shared" si="16"/>
        <v>55631813</v>
      </c>
      <c r="T69" s="484">
        <f t="shared" si="17"/>
        <v>5.1437318033668795</v>
      </c>
      <c r="U69" s="455"/>
    </row>
    <row r="70" spans="1:21" ht="18" customHeight="1">
      <c r="A70" s="418" t="s">
        <v>457</v>
      </c>
      <c r="B70" s="419" t="s">
        <v>456</v>
      </c>
      <c r="C70" s="483">
        <f t="shared" si="18"/>
        <v>7184202</v>
      </c>
      <c r="D70" s="483">
        <v>2649691</v>
      </c>
      <c r="E70" s="497">
        <v>4534511</v>
      </c>
      <c r="F70" s="497">
        <v>3276</v>
      </c>
      <c r="G70" s="483">
        <v>0</v>
      </c>
      <c r="H70" s="483">
        <f t="shared" si="14"/>
        <v>7180926</v>
      </c>
      <c r="I70" s="483">
        <f t="shared" si="20"/>
        <v>7136087</v>
      </c>
      <c r="J70" s="497">
        <v>1214506</v>
      </c>
      <c r="K70" s="497">
        <v>84608</v>
      </c>
      <c r="L70" s="497">
        <v>0</v>
      </c>
      <c r="M70" s="497">
        <v>5762994</v>
      </c>
      <c r="N70" s="497">
        <v>15255</v>
      </c>
      <c r="O70" s="497">
        <v>0</v>
      </c>
      <c r="P70" s="497">
        <v>0</v>
      </c>
      <c r="Q70" s="497">
        <v>58724</v>
      </c>
      <c r="R70" s="497">
        <v>44839</v>
      </c>
      <c r="S70" s="502">
        <f t="shared" si="16"/>
        <v>5881812</v>
      </c>
      <c r="T70" s="484">
        <f t="shared" si="17"/>
        <v>18.2048509218007</v>
      </c>
      <c r="U70" s="455"/>
    </row>
    <row r="71" spans="1:21" ht="18" customHeight="1">
      <c r="A71" s="418" t="s">
        <v>63</v>
      </c>
      <c r="B71" s="417" t="s">
        <v>455</v>
      </c>
      <c r="C71" s="483">
        <f t="shared" si="18"/>
        <v>18280458</v>
      </c>
      <c r="D71" s="483">
        <f>SUM(D72:D75)</f>
        <v>9354765</v>
      </c>
      <c r="E71" s="483">
        <f>SUM(E72:E75)</f>
        <v>8925693</v>
      </c>
      <c r="F71" s="483">
        <f>SUM(F72:F75)</f>
        <v>577151</v>
      </c>
      <c r="G71" s="483">
        <f>SUM(G72:G75)</f>
        <v>0</v>
      </c>
      <c r="H71" s="483">
        <f t="shared" si="14"/>
        <v>17703307</v>
      </c>
      <c r="I71" s="483">
        <f t="shared" si="20"/>
        <v>15405836</v>
      </c>
      <c r="J71" s="483">
        <f>SUM(J72:J75)</f>
        <v>2458593</v>
      </c>
      <c r="K71" s="483">
        <f>SUM(K72:K75)</f>
        <v>73539</v>
      </c>
      <c r="L71" s="483"/>
      <c r="M71" s="483">
        <f aca="true" t="shared" si="24" ref="M71:R71">SUM(M72:M75)</f>
        <v>11350202</v>
      </c>
      <c r="N71" s="483">
        <f t="shared" si="24"/>
        <v>92208</v>
      </c>
      <c r="O71" s="483">
        <f t="shared" si="24"/>
        <v>0</v>
      </c>
      <c r="P71" s="483">
        <f t="shared" si="24"/>
        <v>0</v>
      </c>
      <c r="Q71" s="483">
        <f t="shared" si="24"/>
        <v>1431294</v>
      </c>
      <c r="R71" s="483">
        <f t="shared" si="24"/>
        <v>2297471</v>
      </c>
      <c r="S71" s="502">
        <f t="shared" si="16"/>
        <v>15171175</v>
      </c>
      <c r="T71" s="484">
        <f t="shared" si="17"/>
        <v>16.436186909947633</v>
      </c>
      <c r="U71" s="455"/>
    </row>
    <row r="72" spans="1:21" ht="18" customHeight="1">
      <c r="A72" s="418" t="s">
        <v>454</v>
      </c>
      <c r="B72" s="417" t="s">
        <v>453</v>
      </c>
      <c r="C72" s="483">
        <f t="shared" si="18"/>
        <v>1315376</v>
      </c>
      <c r="D72" s="483">
        <v>783269</v>
      </c>
      <c r="E72" s="457">
        <v>532107</v>
      </c>
      <c r="F72" s="483">
        <v>0</v>
      </c>
      <c r="G72" s="483">
        <v>0</v>
      </c>
      <c r="H72" s="483">
        <f t="shared" si="14"/>
        <v>1315376</v>
      </c>
      <c r="I72" s="483">
        <f t="shared" si="20"/>
        <v>1232190</v>
      </c>
      <c r="J72" s="457">
        <v>287422</v>
      </c>
      <c r="K72" s="483">
        <v>0</v>
      </c>
      <c r="L72" s="483">
        <v>0</v>
      </c>
      <c r="M72" s="457">
        <v>943125</v>
      </c>
      <c r="N72" s="483">
        <v>0</v>
      </c>
      <c r="O72" s="483">
        <v>0</v>
      </c>
      <c r="P72" s="483">
        <v>0</v>
      </c>
      <c r="Q72" s="457">
        <v>1643</v>
      </c>
      <c r="R72" s="491">
        <v>83186</v>
      </c>
      <c r="S72" s="502">
        <f t="shared" si="16"/>
        <v>1027954</v>
      </c>
      <c r="T72" s="484">
        <f t="shared" si="17"/>
        <v>23.32611042128243</v>
      </c>
      <c r="U72" s="455"/>
    </row>
    <row r="73" spans="1:21" ht="18" customHeight="1">
      <c r="A73" s="418" t="s">
        <v>452</v>
      </c>
      <c r="B73" s="417" t="s">
        <v>451</v>
      </c>
      <c r="C73" s="483">
        <f t="shared" si="18"/>
        <v>4221614</v>
      </c>
      <c r="D73" s="488">
        <v>1802718</v>
      </c>
      <c r="E73" s="457">
        <v>2418896</v>
      </c>
      <c r="F73" s="457">
        <v>50735</v>
      </c>
      <c r="G73" s="483">
        <v>0</v>
      </c>
      <c r="H73" s="483">
        <f t="shared" si="14"/>
        <v>4170879</v>
      </c>
      <c r="I73" s="483">
        <f t="shared" si="20"/>
        <v>3945277</v>
      </c>
      <c r="J73" s="457">
        <v>627554</v>
      </c>
      <c r="K73" s="457">
        <v>58539</v>
      </c>
      <c r="L73" s="483">
        <v>0</v>
      </c>
      <c r="M73" s="457">
        <v>3101395</v>
      </c>
      <c r="N73" s="457">
        <v>85208</v>
      </c>
      <c r="O73" s="483">
        <v>0</v>
      </c>
      <c r="P73" s="483">
        <v>0</v>
      </c>
      <c r="Q73" s="457">
        <v>72581</v>
      </c>
      <c r="R73" s="491">
        <v>225602</v>
      </c>
      <c r="S73" s="502">
        <f t="shared" si="16"/>
        <v>3484786</v>
      </c>
      <c r="T73" s="484">
        <f t="shared" si="17"/>
        <v>17.390236477692188</v>
      </c>
      <c r="U73" s="455"/>
    </row>
    <row r="74" spans="1:21" ht="18" customHeight="1">
      <c r="A74" s="418" t="s">
        <v>450</v>
      </c>
      <c r="B74" s="417" t="s">
        <v>538</v>
      </c>
      <c r="C74" s="483">
        <f t="shared" si="18"/>
        <v>4107674</v>
      </c>
      <c r="D74" s="488">
        <v>3070060</v>
      </c>
      <c r="E74" s="457">
        <v>1037614</v>
      </c>
      <c r="F74" s="483">
        <v>0</v>
      </c>
      <c r="G74" s="483">
        <v>0</v>
      </c>
      <c r="H74" s="483">
        <f t="shared" si="14"/>
        <v>4107674</v>
      </c>
      <c r="I74" s="483">
        <f t="shared" si="20"/>
        <v>3327711</v>
      </c>
      <c r="J74" s="457">
        <v>281906</v>
      </c>
      <c r="K74" s="457">
        <v>15000</v>
      </c>
      <c r="L74" s="483">
        <v>0</v>
      </c>
      <c r="M74" s="457">
        <v>1857155</v>
      </c>
      <c r="N74" s="457">
        <v>0</v>
      </c>
      <c r="O74" s="483">
        <v>0</v>
      </c>
      <c r="P74" s="483">
        <v>0</v>
      </c>
      <c r="Q74" s="457">
        <v>1173650</v>
      </c>
      <c r="R74" s="491">
        <v>779963</v>
      </c>
      <c r="S74" s="502">
        <f t="shared" si="16"/>
        <v>3810768</v>
      </c>
      <c r="T74" s="484">
        <f t="shared" si="17"/>
        <v>8.92222912386322</v>
      </c>
      <c r="U74" s="455"/>
    </row>
    <row r="75" spans="1:21" ht="18" customHeight="1">
      <c r="A75" s="418" t="s">
        <v>448</v>
      </c>
      <c r="B75" s="417" t="s">
        <v>447</v>
      </c>
      <c r="C75" s="483">
        <f t="shared" si="18"/>
        <v>8635794</v>
      </c>
      <c r="D75" s="488">
        <v>3698718</v>
      </c>
      <c r="E75" s="457">
        <v>4937076</v>
      </c>
      <c r="F75" s="457">
        <v>526416</v>
      </c>
      <c r="G75" s="483">
        <v>0</v>
      </c>
      <c r="H75" s="483">
        <f t="shared" si="14"/>
        <v>8109378</v>
      </c>
      <c r="I75" s="483">
        <f t="shared" si="20"/>
        <v>6900658</v>
      </c>
      <c r="J75" s="457">
        <v>1261711</v>
      </c>
      <c r="K75" s="457"/>
      <c r="L75" s="483">
        <v>0</v>
      </c>
      <c r="M75" s="457">
        <v>5448527</v>
      </c>
      <c r="N75" s="457">
        <v>7000</v>
      </c>
      <c r="O75" s="483">
        <v>0</v>
      </c>
      <c r="P75" s="483">
        <v>0</v>
      </c>
      <c r="Q75" s="457">
        <v>183420</v>
      </c>
      <c r="R75" s="491">
        <v>1208720</v>
      </c>
      <c r="S75" s="502">
        <f t="shared" si="16"/>
        <v>6847667</v>
      </c>
      <c r="T75" s="484">
        <f t="shared" si="17"/>
        <v>18.28392306936527</v>
      </c>
      <c r="U75" s="455"/>
    </row>
    <row r="76" spans="1:20" s="379" customFormat="1" ht="29.25" customHeight="1">
      <c r="A76" s="905"/>
      <c r="B76" s="905"/>
      <c r="C76" s="905"/>
      <c r="D76" s="905"/>
      <c r="E76" s="905"/>
      <c r="F76" s="430"/>
      <c r="G76" s="390"/>
      <c r="H76" s="390"/>
      <c r="I76" s="390"/>
      <c r="J76" s="390"/>
      <c r="K76" s="390"/>
      <c r="L76" s="390"/>
      <c r="M76" s="390"/>
      <c r="N76" s="390"/>
      <c r="O76" s="897" t="str">
        <f>'Thong tin'!B8</f>
        <v>Trà Vinh, ngày 29 tháng 4 năm 2016</v>
      </c>
      <c r="P76" s="897"/>
      <c r="Q76" s="897"/>
      <c r="R76" s="897"/>
      <c r="S76" s="897"/>
      <c r="T76" s="897"/>
    </row>
    <row r="77" spans="1:20" s="416" customFormat="1" ht="19.5" customHeight="1">
      <c r="A77" s="404"/>
      <c r="B77" s="906" t="s">
        <v>4</v>
      </c>
      <c r="C77" s="906"/>
      <c r="D77" s="906"/>
      <c r="E77" s="906"/>
      <c r="F77" s="403"/>
      <c r="G77" s="403"/>
      <c r="H77" s="403"/>
      <c r="I77" s="403"/>
      <c r="J77" s="403"/>
      <c r="K77" s="403"/>
      <c r="L77" s="403"/>
      <c r="M77" s="403"/>
      <c r="N77" s="403"/>
      <c r="O77" s="904" t="str">
        <f>'Thong tin'!B7</f>
        <v>PHÓ CỤC TRƯỞNG</v>
      </c>
      <c r="P77" s="904"/>
      <c r="Q77" s="904"/>
      <c r="R77" s="904"/>
      <c r="S77" s="904"/>
      <c r="T77" s="904"/>
    </row>
    <row r="78" spans="1:20" ht="18.75">
      <c r="A78" s="387"/>
      <c r="B78" s="920"/>
      <c r="C78" s="920"/>
      <c r="D78" s="920"/>
      <c r="E78" s="388"/>
      <c r="F78" s="388"/>
      <c r="G78" s="388"/>
      <c r="H78" s="388"/>
      <c r="I78" s="388"/>
      <c r="J78" s="388"/>
      <c r="K78" s="388"/>
      <c r="L78" s="388"/>
      <c r="M78" s="388"/>
      <c r="N78" s="388"/>
      <c r="O78" s="919"/>
      <c r="P78" s="919"/>
      <c r="Q78" s="919"/>
      <c r="R78" s="919"/>
      <c r="S78" s="919"/>
      <c r="T78" s="919"/>
    </row>
    <row r="79" spans="1:20" ht="18.75">
      <c r="A79" s="387"/>
      <c r="B79" s="387"/>
      <c r="C79" s="387"/>
      <c r="D79" s="388"/>
      <c r="E79" s="388"/>
      <c r="F79" s="388"/>
      <c r="G79" s="388"/>
      <c r="H79" s="388"/>
      <c r="I79" s="388"/>
      <c r="J79" s="388"/>
      <c r="K79" s="388"/>
      <c r="L79" s="388"/>
      <c r="M79" s="388"/>
      <c r="N79" s="388"/>
      <c r="O79" s="388"/>
      <c r="P79" s="388"/>
      <c r="Q79" s="388"/>
      <c r="R79" s="388"/>
      <c r="S79" s="387"/>
      <c r="T79" s="387"/>
    </row>
    <row r="80" spans="1:20" ht="15.75">
      <c r="A80" s="386"/>
      <c r="B80" s="921"/>
      <c r="C80" s="921"/>
      <c r="D80" s="921"/>
      <c r="E80" s="414"/>
      <c r="F80" s="414"/>
      <c r="G80" s="414"/>
      <c r="H80" s="414"/>
      <c r="I80" s="414"/>
      <c r="J80" s="414"/>
      <c r="K80" s="414"/>
      <c r="L80" s="414"/>
      <c r="M80" s="414"/>
      <c r="N80" s="414"/>
      <c r="O80" s="414"/>
      <c r="P80" s="414"/>
      <c r="Q80" s="921"/>
      <c r="R80" s="921"/>
      <c r="S80" s="921"/>
      <c r="T80" s="386"/>
    </row>
    <row r="81" spans="1:20" ht="15.75" customHeight="1">
      <c r="A81" s="415"/>
      <c r="B81" s="386"/>
      <c r="C81" s="386"/>
      <c r="D81" s="414"/>
      <c r="E81" s="414"/>
      <c r="F81" s="414"/>
      <c r="G81" s="414"/>
      <c r="H81" s="414"/>
      <c r="I81" s="414"/>
      <c r="J81" s="414"/>
      <c r="K81" s="414"/>
      <c r="L81" s="414"/>
      <c r="M81" s="414"/>
      <c r="N81" s="414"/>
      <c r="O81" s="414"/>
      <c r="P81" s="414"/>
      <c r="Q81" s="414"/>
      <c r="R81" s="414"/>
      <c r="S81" s="386"/>
      <c r="T81" s="386"/>
    </row>
    <row r="82" spans="1:20" ht="15.75" customHeight="1">
      <c r="A82" s="386"/>
      <c r="B82" s="924"/>
      <c r="C82" s="924"/>
      <c r="D82" s="924"/>
      <c r="E82" s="924"/>
      <c r="F82" s="924"/>
      <c r="G82" s="924"/>
      <c r="H82" s="924"/>
      <c r="I82" s="924"/>
      <c r="J82" s="924"/>
      <c r="K82" s="924"/>
      <c r="L82" s="924"/>
      <c r="M82" s="924"/>
      <c r="N82" s="924"/>
      <c r="O82" s="924"/>
      <c r="P82" s="924"/>
      <c r="Q82" s="414"/>
      <c r="R82" s="414"/>
      <c r="S82" s="386"/>
      <c r="T82" s="386"/>
    </row>
    <row r="83" spans="1:20" ht="15.75">
      <c r="A83" s="413"/>
      <c r="B83" s="413"/>
      <c r="C83" s="413"/>
      <c r="D83" s="413"/>
      <c r="E83" s="413"/>
      <c r="F83" s="413"/>
      <c r="G83" s="413"/>
      <c r="H83" s="413"/>
      <c r="I83" s="413"/>
      <c r="J83" s="413"/>
      <c r="K83" s="413"/>
      <c r="L83" s="413"/>
      <c r="M83" s="413"/>
      <c r="N83" s="413"/>
      <c r="O83" s="413"/>
      <c r="P83" s="413"/>
      <c r="Q83" s="413"/>
      <c r="R83" s="386"/>
      <c r="S83" s="386"/>
      <c r="T83" s="386"/>
    </row>
    <row r="84" spans="1:20" ht="18.75">
      <c r="A84" s="386"/>
      <c r="B84" s="895" t="str">
        <f>'Thong tin'!B5</f>
        <v>Nhan Quốc Hải</v>
      </c>
      <c r="C84" s="895"/>
      <c r="D84" s="895"/>
      <c r="E84" s="895"/>
      <c r="F84" s="386"/>
      <c r="G84" s="386"/>
      <c r="H84" s="386"/>
      <c r="I84" s="386"/>
      <c r="J84" s="386"/>
      <c r="K84" s="386"/>
      <c r="L84" s="386"/>
      <c r="M84" s="386"/>
      <c r="N84" s="386"/>
      <c r="O84" s="895" t="str">
        <f>'Thong tin'!B6</f>
        <v>Trần Việt Hồng</v>
      </c>
      <c r="P84" s="895"/>
      <c r="Q84" s="895"/>
      <c r="R84" s="895"/>
      <c r="S84" s="895"/>
      <c r="T84" s="895"/>
    </row>
    <row r="85" spans="2:20" ht="18.75">
      <c r="B85" s="922"/>
      <c r="C85" s="922"/>
      <c r="D85" s="922"/>
      <c r="E85" s="922"/>
      <c r="P85" s="922"/>
      <c r="Q85" s="922"/>
      <c r="R85" s="922"/>
      <c r="S85" s="922"/>
      <c r="T85" s="923"/>
    </row>
  </sheetData>
  <sheetProtection/>
  <mergeCells count="39">
    <mergeCell ref="A3:D3"/>
    <mergeCell ref="A76:E76"/>
    <mergeCell ref="Q80:S80"/>
    <mergeCell ref="B80:D80"/>
    <mergeCell ref="B85:E85"/>
    <mergeCell ref="P85:T85"/>
    <mergeCell ref="B84:E84"/>
    <mergeCell ref="B82:P82"/>
    <mergeCell ref="A11:B11"/>
    <mergeCell ref="A6:B9"/>
    <mergeCell ref="A2:D2"/>
    <mergeCell ref="Q2:T2"/>
    <mergeCell ref="Q4:T4"/>
    <mergeCell ref="O78:T78"/>
    <mergeCell ref="B78:D78"/>
    <mergeCell ref="O77:T77"/>
    <mergeCell ref="T6:T9"/>
    <mergeCell ref="I7:Q7"/>
    <mergeCell ref="O76:T76"/>
    <mergeCell ref="S6:S9"/>
    <mergeCell ref="Q5:T5"/>
    <mergeCell ref="D7:E7"/>
    <mergeCell ref="D8:D9"/>
    <mergeCell ref="E8:E9"/>
    <mergeCell ref="E1:P1"/>
    <mergeCell ref="E2:P2"/>
    <mergeCell ref="E3:P3"/>
    <mergeCell ref="F6:F9"/>
    <mergeCell ref="G6:G9"/>
    <mergeCell ref="H6:R6"/>
    <mergeCell ref="O84:T84"/>
    <mergeCell ref="C6:E6"/>
    <mergeCell ref="C7:C9"/>
    <mergeCell ref="B77:E77"/>
    <mergeCell ref="A10:B10"/>
    <mergeCell ref="R7:R9"/>
    <mergeCell ref="I8:I9"/>
    <mergeCell ref="J8:Q8"/>
    <mergeCell ref="H7:H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67" t="s">
        <v>29</v>
      </c>
      <c r="B1" s="567"/>
      <c r="C1" s="567"/>
      <c r="D1" s="567"/>
      <c r="E1" s="566" t="s">
        <v>374</v>
      </c>
      <c r="F1" s="566"/>
      <c r="G1" s="566"/>
      <c r="H1" s="566"/>
      <c r="I1" s="566"/>
      <c r="J1" s="566"/>
      <c r="K1" s="566"/>
      <c r="L1" s="31" t="s">
        <v>350</v>
      </c>
      <c r="M1" s="31"/>
      <c r="N1" s="31"/>
      <c r="O1" s="32"/>
      <c r="P1" s="32"/>
    </row>
    <row r="2" spans="1:16" ht="15.75" customHeight="1">
      <c r="A2" s="553" t="s">
        <v>244</v>
      </c>
      <c r="B2" s="553"/>
      <c r="C2" s="553"/>
      <c r="D2" s="553"/>
      <c r="E2" s="566"/>
      <c r="F2" s="566"/>
      <c r="G2" s="566"/>
      <c r="H2" s="566"/>
      <c r="I2" s="566"/>
      <c r="J2" s="566"/>
      <c r="K2" s="566"/>
      <c r="L2" s="561" t="s">
        <v>253</v>
      </c>
      <c r="M2" s="561"/>
      <c r="N2" s="561"/>
      <c r="O2" s="35"/>
      <c r="P2" s="32"/>
    </row>
    <row r="3" spans="1:16" ht="18" customHeight="1">
      <c r="A3" s="553" t="s">
        <v>245</v>
      </c>
      <c r="B3" s="553"/>
      <c r="C3" s="553"/>
      <c r="D3" s="553"/>
      <c r="E3" s="554" t="s">
        <v>370</v>
      </c>
      <c r="F3" s="554"/>
      <c r="G3" s="554"/>
      <c r="H3" s="554"/>
      <c r="I3" s="554"/>
      <c r="J3" s="554"/>
      <c r="K3" s="36"/>
      <c r="L3" s="562" t="s">
        <v>369</v>
      </c>
      <c r="M3" s="562"/>
      <c r="N3" s="562"/>
      <c r="O3" s="32"/>
      <c r="P3" s="32"/>
    </row>
    <row r="4" spans="1:16" ht="21" customHeight="1">
      <c r="A4" s="565" t="s">
        <v>256</v>
      </c>
      <c r="B4" s="565"/>
      <c r="C4" s="565"/>
      <c r="D4" s="565"/>
      <c r="E4" s="39"/>
      <c r="F4" s="40"/>
      <c r="G4" s="41"/>
      <c r="H4" s="41"/>
      <c r="I4" s="41"/>
      <c r="J4" s="41"/>
      <c r="K4" s="32"/>
      <c r="L4" s="561" t="s">
        <v>251</v>
      </c>
      <c r="M4" s="561"/>
      <c r="N4" s="561"/>
      <c r="O4" s="35"/>
      <c r="P4" s="32"/>
    </row>
    <row r="5" spans="1:16" ht="18" customHeight="1">
      <c r="A5" s="41"/>
      <c r="B5" s="32"/>
      <c r="C5" s="42"/>
      <c r="D5" s="563"/>
      <c r="E5" s="563"/>
      <c r="F5" s="563"/>
      <c r="G5" s="563"/>
      <c r="H5" s="563"/>
      <c r="I5" s="563"/>
      <c r="J5" s="563"/>
      <c r="K5" s="563"/>
      <c r="L5" s="43" t="s">
        <v>257</v>
      </c>
      <c r="M5" s="43"/>
      <c r="N5" s="43"/>
      <c r="O5" s="32"/>
      <c r="P5" s="32"/>
    </row>
    <row r="6" spans="1:18" ht="33" customHeight="1">
      <c r="A6" s="571" t="s">
        <v>57</v>
      </c>
      <c r="B6" s="572"/>
      <c r="C6" s="564" t="s">
        <v>258</v>
      </c>
      <c r="D6" s="564"/>
      <c r="E6" s="564"/>
      <c r="F6" s="564"/>
      <c r="G6" s="540" t="s">
        <v>7</v>
      </c>
      <c r="H6" s="541"/>
      <c r="I6" s="541"/>
      <c r="J6" s="541"/>
      <c r="K6" s="541"/>
      <c r="L6" s="541"/>
      <c r="M6" s="541"/>
      <c r="N6" s="542"/>
      <c r="O6" s="545" t="s">
        <v>259</v>
      </c>
      <c r="P6" s="546"/>
      <c r="Q6" s="546"/>
      <c r="R6" s="547"/>
    </row>
    <row r="7" spans="1:18" ht="29.25" customHeight="1">
      <c r="A7" s="573"/>
      <c r="B7" s="574"/>
      <c r="C7" s="564"/>
      <c r="D7" s="564"/>
      <c r="E7" s="564"/>
      <c r="F7" s="564"/>
      <c r="G7" s="540" t="s">
        <v>260</v>
      </c>
      <c r="H7" s="541"/>
      <c r="I7" s="541"/>
      <c r="J7" s="542"/>
      <c r="K7" s="540" t="s">
        <v>92</v>
      </c>
      <c r="L7" s="541"/>
      <c r="M7" s="541"/>
      <c r="N7" s="542"/>
      <c r="O7" s="45" t="s">
        <v>261</v>
      </c>
      <c r="P7" s="45" t="s">
        <v>262</v>
      </c>
      <c r="Q7" s="548" t="s">
        <v>263</v>
      </c>
      <c r="R7" s="548" t="s">
        <v>264</v>
      </c>
    </row>
    <row r="8" spans="1:18" ht="26.25" customHeight="1">
      <c r="A8" s="573"/>
      <c r="B8" s="574"/>
      <c r="C8" s="543" t="s">
        <v>89</v>
      </c>
      <c r="D8" s="570"/>
      <c r="E8" s="543" t="s">
        <v>88</v>
      </c>
      <c r="F8" s="570"/>
      <c r="G8" s="543" t="s">
        <v>90</v>
      </c>
      <c r="H8" s="544"/>
      <c r="I8" s="543" t="s">
        <v>91</v>
      </c>
      <c r="J8" s="544"/>
      <c r="K8" s="543" t="s">
        <v>93</v>
      </c>
      <c r="L8" s="544"/>
      <c r="M8" s="543" t="s">
        <v>94</v>
      </c>
      <c r="N8" s="544"/>
      <c r="O8" s="550" t="s">
        <v>265</v>
      </c>
      <c r="P8" s="551" t="s">
        <v>266</v>
      </c>
      <c r="Q8" s="548"/>
      <c r="R8" s="548"/>
    </row>
    <row r="9" spans="1:18" ht="30.75" customHeight="1">
      <c r="A9" s="573"/>
      <c r="B9" s="574"/>
      <c r="C9" s="46" t="s">
        <v>3</v>
      </c>
      <c r="D9" s="44" t="s">
        <v>9</v>
      </c>
      <c r="E9" s="44" t="s">
        <v>3</v>
      </c>
      <c r="F9" s="44" t="s">
        <v>9</v>
      </c>
      <c r="G9" s="47" t="s">
        <v>3</v>
      </c>
      <c r="H9" s="47" t="s">
        <v>9</v>
      </c>
      <c r="I9" s="47" t="s">
        <v>3</v>
      </c>
      <c r="J9" s="47" t="s">
        <v>9</v>
      </c>
      <c r="K9" s="47" t="s">
        <v>3</v>
      </c>
      <c r="L9" s="47" t="s">
        <v>9</v>
      </c>
      <c r="M9" s="47" t="s">
        <v>3</v>
      </c>
      <c r="N9" s="47" t="s">
        <v>9</v>
      </c>
      <c r="O9" s="550"/>
      <c r="P9" s="552"/>
      <c r="Q9" s="549"/>
      <c r="R9" s="549"/>
    </row>
    <row r="10" spans="1:18" s="52" customFormat="1" ht="18" customHeight="1">
      <c r="A10" s="557" t="s">
        <v>6</v>
      </c>
      <c r="B10" s="557"/>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559" t="s">
        <v>267</v>
      </c>
      <c r="B11" s="560"/>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77" t="s">
        <v>371</v>
      </c>
      <c r="B12" s="578"/>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75" t="s">
        <v>31</v>
      </c>
      <c r="B13" s="57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268</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269</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270</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271</v>
      </c>
    </row>
    <row r="18" spans="1:18" s="70" customFormat="1" ht="18" customHeight="1">
      <c r="A18" s="66" t="s">
        <v>49</v>
      </c>
      <c r="B18" s="67" t="s">
        <v>272</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273</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274</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275</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276</v>
      </c>
      <c r="AK21" s="52" t="s">
        <v>277</v>
      </c>
      <c r="AL21" s="52" t="s">
        <v>278</v>
      </c>
      <c r="AM21" s="63" t="s">
        <v>279</v>
      </c>
    </row>
    <row r="22" spans="1:39" s="52" customFormat="1" ht="18" customHeight="1">
      <c r="A22" s="66" t="s">
        <v>61</v>
      </c>
      <c r="B22" s="67" t="s">
        <v>280</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281</v>
      </c>
    </row>
    <row r="23" spans="1:18" s="52" customFormat="1" ht="18" customHeight="1">
      <c r="A23" s="66" t="s">
        <v>62</v>
      </c>
      <c r="B23" s="67" t="s">
        <v>282</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283</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276</v>
      </c>
    </row>
    <row r="25" spans="1:36" s="52" customFormat="1" ht="18" customHeight="1">
      <c r="A25" s="66" t="s">
        <v>83</v>
      </c>
      <c r="B25" s="67" t="s">
        <v>284</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285</v>
      </c>
    </row>
    <row r="26" spans="1:44" s="52" customFormat="1" ht="18" customHeight="1">
      <c r="A26" s="66" t="s">
        <v>84</v>
      </c>
      <c r="B26" s="67" t="s">
        <v>286</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58" t="s">
        <v>372</v>
      </c>
      <c r="C28" s="558"/>
      <c r="D28" s="558"/>
      <c r="E28" s="558"/>
      <c r="F28" s="75"/>
      <c r="G28" s="76"/>
      <c r="H28" s="76"/>
      <c r="I28" s="76"/>
      <c r="J28" s="558" t="s">
        <v>373</v>
      </c>
      <c r="K28" s="558"/>
      <c r="L28" s="558"/>
      <c r="M28" s="558"/>
      <c r="N28" s="558"/>
      <c r="O28" s="77"/>
      <c r="P28" s="77"/>
      <c r="AG28" s="78" t="s">
        <v>288</v>
      </c>
      <c r="AI28" s="79">
        <f>82/88</f>
        <v>0.9318181818181818</v>
      </c>
    </row>
    <row r="29" spans="1:16" s="85" customFormat="1" ht="19.5" customHeight="1">
      <c r="A29" s="80"/>
      <c r="B29" s="537" t="s">
        <v>35</v>
      </c>
      <c r="C29" s="537"/>
      <c r="D29" s="537"/>
      <c r="E29" s="537"/>
      <c r="F29" s="82"/>
      <c r="G29" s="83"/>
      <c r="H29" s="83"/>
      <c r="I29" s="83"/>
      <c r="J29" s="537" t="s">
        <v>289</v>
      </c>
      <c r="K29" s="537"/>
      <c r="L29" s="537"/>
      <c r="M29" s="537"/>
      <c r="N29" s="537"/>
      <c r="O29" s="84"/>
      <c r="P29" s="84"/>
    </row>
    <row r="30" spans="1:16" s="85" customFormat="1" ht="19.5" customHeight="1">
      <c r="A30" s="80"/>
      <c r="B30" s="555"/>
      <c r="C30" s="555"/>
      <c r="D30" s="555"/>
      <c r="E30" s="82"/>
      <c r="F30" s="82"/>
      <c r="G30" s="83"/>
      <c r="H30" s="83"/>
      <c r="I30" s="83"/>
      <c r="J30" s="556"/>
      <c r="K30" s="556"/>
      <c r="L30" s="556"/>
      <c r="M30" s="556"/>
      <c r="N30" s="556"/>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539" t="s">
        <v>290</v>
      </c>
      <c r="C32" s="539"/>
      <c r="D32" s="539"/>
      <c r="E32" s="539"/>
      <c r="F32" s="87"/>
      <c r="G32" s="88"/>
      <c r="H32" s="88"/>
      <c r="I32" s="88"/>
      <c r="J32" s="538" t="s">
        <v>290</v>
      </c>
      <c r="K32" s="538"/>
      <c r="L32" s="538"/>
      <c r="M32" s="538"/>
      <c r="N32" s="538"/>
      <c r="O32" s="84"/>
      <c r="P32" s="84"/>
    </row>
    <row r="33" spans="1:16" s="85" customFormat="1" ht="19.5" customHeight="1">
      <c r="A33" s="80"/>
      <c r="B33" s="537" t="s">
        <v>291</v>
      </c>
      <c r="C33" s="537"/>
      <c r="D33" s="537"/>
      <c r="E33" s="537"/>
      <c r="F33" s="82"/>
      <c r="G33" s="83"/>
      <c r="H33" s="83"/>
      <c r="I33" s="83"/>
      <c r="J33" s="81"/>
      <c r="K33" s="537" t="s">
        <v>291</v>
      </c>
      <c r="L33" s="537"/>
      <c r="M33" s="537"/>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68" t="s">
        <v>247</v>
      </c>
      <c r="C36" s="568"/>
      <c r="D36" s="568"/>
      <c r="E36" s="568"/>
      <c r="F36" s="91"/>
      <c r="G36" s="91"/>
      <c r="H36" s="91"/>
      <c r="I36" s="91"/>
      <c r="J36" s="569" t="s">
        <v>248</v>
      </c>
      <c r="K36" s="569"/>
      <c r="L36" s="569"/>
      <c r="M36" s="569"/>
      <c r="N36" s="569"/>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579" t="s">
        <v>26</v>
      </c>
      <c r="B1" s="579"/>
      <c r="C1" s="98"/>
      <c r="D1" s="586" t="s">
        <v>351</v>
      </c>
      <c r="E1" s="586"/>
      <c r="F1" s="586"/>
      <c r="G1" s="586"/>
      <c r="H1" s="586"/>
      <c r="I1" s="586"/>
      <c r="J1" s="586"/>
      <c r="K1" s="586"/>
      <c r="L1" s="586"/>
      <c r="M1" s="604" t="s">
        <v>292</v>
      </c>
      <c r="N1" s="605"/>
      <c r="O1" s="605"/>
      <c r="P1" s="605"/>
    </row>
    <row r="2" spans="1:16" s="42" customFormat="1" ht="34.5" customHeight="1">
      <c r="A2" s="585" t="s">
        <v>293</v>
      </c>
      <c r="B2" s="585"/>
      <c r="C2" s="585"/>
      <c r="D2" s="586"/>
      <c r="E2" s="586"/>
      <c r="F2" s="586"/>
      <c r="G2" s="586"/>
      <c r="H2" s="586"/>
      <c r="I2" s="586"/>
      <c r="J2" s="586"/>
      <c r="K2" s="586"/>
      <c r="L2" s="586"/>
      <c r="M2" s="606" t="s">
        <v>352</v>
      </c>
      <c r="N2" s="607"/>
      <c r="O2" s="607"/>
      <c r="P2" s="607"/>
    </row>
    <row r="3" spans="1:16" s="42" customFormat="1" ht="19.5" customHeight="1">
      <c r="A3" s="584" t="s">
        <v>294</v>
      </c>
      <c r="B3" s="584"/>
      <c r="C3" s="584"/>
      <c r="D3" s="586"/>
      <c r="E3" s="586"/>
      <c r="F3" s="586"/>
      <c r="G3" s="586"/>
      <c r="H3" s="586"/>
      <c r="I3" s="586"/>
      <c r="J3" s="586"/>
      <c r="K3" s="586"/>
      <c r="L3" s="586"/>
      <c r="M3" s="606" t="s">
        <v>295</v>
      </c>
      <c r="N3" s="607"/>
      <c r="O3" s="607"/>
      <c r="P3" s="607"/>
    </row>
    <row r="4" spans="1:16" s="103" customFormat="1" ht="18.75" customHeight="1">
      <c r="A4" s="99"/>
      <c r="B4" s="99"/>
      <c r="C4" s="100"/>
      <c r="D4" s="563"/>
      <c r="E4" s="563"/>
      <c r="F4" s="563"/>
      <c r="G4" s="563"/>
      <c r="H4" s="563"/>
      <c r="I4" s="563"/>
      <c r="J4" s="563"/>
      <c r="K4" s="563"/>
      <c r="L4" s="563"/>
      <c r="M4" s="101" t="s">
        <v>296</v>
      </c>
      <c r="N4" s="102"/>
      <c r="O4" s="102"/>
      <c r="P4" s="102"/>
    </row>
    <row r="5" spans="1:16" ht="49.5" customHeight="1">
      <c r="A5" s="593" t="s">
        <v>57</v>
      </c>
      <c r="B5" s="594"/>
      <c r="C5" s="581" t="s">
        <v>82</v>
      </c>
      <c r="D5" s="582"/>
      <c r="E5" s="582"/>
      <c r="F5" s="582"/>
      <c r="G5" s="582"/>
      <c r="H5" s="582"/>
      <c r="I5" s="582"/>
      <c r="J5" s="582"/>
      <c r="K5" s="580" t="s">
        <v>81</v>
      </c>
      <c r="L5" s="580"/>
      <c r="M5" s="580"/>
      <c r="N5" s="580"/>
      <c r="O5" s="580"/>
      <c r="P5" s="580"/>
    </row>
    <row r="6" spans="1:16" ht="20.25" customHeight="1">
      <c r="A6" s="595"/>
      <c r="B6" s="596"/>
      <c r="C6" s="581" t="s">
        <v>3</v>
      </c>
      <c r="D6" s="582"/>
      <c r="E6" s="582"/>
      <c r="F6" s="583"/>
      <c r="G6" s="580" t="s">
        <v>9</v>
      </c>
      <c r="H6" s="580"/>
      <c r="I6" s="580"/>
      <c r="J6" s="580"/>
      <c r="K6" s="608" t="s">
        <v>3</v>
      </c>
      <c r="L6" s="608"/>
      <c r="M6" s="608"/>
      <c r="N6" s="601" t="s">
        <v>9</v>
      </c>
      <c r="O6" s="601"/>
      <c r="P6" s="601"/>
    </row>
    <row r="7" spans="1:16" ht="52.5" customHeight="1">
      <c r="A7" s="595"/>
      <c r="B7" s="596"/>
      <c r="C7" s="599" t="s">
        <v>297</v>
      </c>
      <c r="D7" s="582" t="s">
        <v>78</v>
      </c>
      <c r="E7" s="582"/>
      <c r="F7" s="583"/>
      <c r="G7" s="580" t="s">
        <v>298</v>
      </c>
      <c r="H7" s="580" t="s">
        <v>78</v>
      </c>
      <c r="I7" s="580"/>
      <c r="J7" s="580"/>
      <c r="K7" s="580" t="s">
        <v>32</v>
      </c>
      <c r="L7" s="580" t="s">
        <v>79</v>
      </c>
      <c r="M7" s="580"/>
      <c r="N7" s="580" t="s">
        <v>64</v>
      </c>
      <c r="O7" s="580" t="s">
        <v>79</v>
      </c>
      <c r="P7" s="580"/>
    </row>
    <row r="8" spans="1:16" ht="15.75" customHeight="1">
      <c r="A8" s="595"/>
      <c r="B8" s="596"/>
      <c r="C8" s="599"/>
      <c r="D8" s="580" t="s">
        <v>36</v>
      </c>
      <c r="E8" s="580" t="s">
        <v>37</v>
      </c>
      <c r="F8" s="580" t="s">
        <v>40</v>
      </c>
      <c r="G8" s="580"/>
      <c r="H8" s="580" t="s">
        <v>36</v>
      </c>
      <c r="I8" s="580" t="s">
        <v>37</v>
      </c>
      <c r="J8" s="580" t="s">
        <v>40</v>
      </c>
      <c r="K8" s="580"/>
      <c r="L8" s="580" t="s">
        <v>14</v>
      </c>
      <c r="M8" s="580" t="s">
        <v>13</v>
      </c>
      <c r="N8" s="580"/>
      <c r="O8" s="580" t="s">
        <v>14</v>
      </c>
      <c r="P8" s="580" t="s">
        <v>13</v>
      </c>
    </row>
    <row r="9" spans="1:16" ht="44.25" customHeight="1">
      <c r="A9" s="597"/>
      <c r="B9" s="598"/>
      <c r="C9" s="600"/>
      <c r="D9" s="580"/>
      <c r="E9" s="580"/>
      <c r="F9" s="580"/>
      <c r="G9" s="580"/>
      <c r="H9" s="580"/>
      <c r="I9" s="580"/>
      <c r="J9" s="580"/>
      <c r="K9" s="580"/>
      <c r="L9" s="580"/>
      <c r="M9" s="580"/>
      <c r="N9" s="580"/>
      <c r="O9" s="580"/>
      <c r="P9" s="580"/>
    </row>
    <row r="10" spans="1:16" ht="15" customHeight="1">
      <c r="A10" s="591" t="s">
        <v>6</v>
      </c>
      <c r="B10" s="592"/>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02" t="s">
        <v>299</v>
      </c>
      <c r="B11" s="603"/>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587" t="s">
        <v>300</v>
      </c>
      <c r="B12" s="588"/>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589" t="s">
        <v>33</v>
      </c>
      <c r="B13" s="590"/>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268</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269</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301</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271</v>
      </c>
    </row>
    <row r="18" spans="1:16" s="42" customFormat="1" ht="15" customHeight="1">
      <c r="A18" s="116" t="s">
        <v>49</v>
      </c>
      <c r="B18" s="117" t="s">
        <v>272</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273</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274</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275</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276</v>
      </c>
      <c r="AK21" s="42" t="s">
        <v>277</v>
      </c>
      <c r="AL21" s="42" t="s">
        <v>278</v>
      </c>
      <c r="AM21" s="113" t="s">
        <v>279</v>
      </c>
    </row>
    <row r="22" spans="1:39" s="42" customFormat="1" ht="15" customHeight="1">
      <c r="A22" s="116" t="s">
        <v>61</v>
      </c>
      <c r="B22" s="117" t="s">
        <v>280</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281</v>
      </c>
    </row>
    <row r="23" spans="1:16" s="42" customFormat="1" ht="15" customHeight="1">
      <c r="A23" s="116" t="s">
        <v>62</v>
      </c>
      <c r="B23" s="117" t="s">
        <v>282</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283</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276</v>
      </c>
    </row>
    <row r="25" spans="1:36" s="42" customFormat="1" ht="15" customHeight="1">
      <c r="A25" s="116" t="s">
        <v>83</v>
      </c>
      <c r="B25" s="117" t="s">
        <v>284</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285</v>
      </c>
    </row>
    <row r="26" spans="1:44" s="42" customFormat="1" ht="15" customHeight="1">
      <c r="A26" s="116" t="s">
        <v>84</v>
      </c>
      <c r="B26" s="117" t="s">
        <v>286</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14" t="s">
        <v>353</v>
      </c>
      <c r="C28" s="615"/>
      <c r="D28" s="615"/>
      <c r="E28" s="615"/>
      <c r="F28" s="123"/>
      <c r="G28" s="123"/>
      <c r="H28" s="123"/>
      <c r="I28" s="123"/>
      <c r="J28" s="123"/>
      <c r="K28" s="609" t="s">
        <v>354</v>
      </c>
      <c r="L28" s="609"/>
      <c r="M28" s="609"/>
      <c r="N28" s="609"/>
      <c r="O28" s="609"/>
      <c r="P28" s="609"/>
      <c r="AG28" s="73" t="s">
        <v>288</v>
      </c>
      <c r="AI28" s="113">
        <f>82/88</f>
        <v>0.9318181818181818</v>
      </c>
    </row>
    <row r="29" spans="2:16" ht="16.5">
      <c r="B29" s="615"/>
      <c r="C29" s="615"/>
      <c r="D29" s="615"/>
      <c r="E29" s="615"/>
      <c r="F29" s="123"/>
      <c r="G29" s="123"/>
      <c r="H29" s="123"/>
      <c r="I29" s="123"/>
      <c r="J29" s="123"/>
      <c r="K29" s="609"/>
      <c r="L29" s="609"/>
      <c r="M29" s="609"/>
      <c r="N29" s="609"/>
      <c r="O29" s="609"/>
      <c r="P29" s="609"/>
    </row>
    <row r="30" spans="2:16" ht="21" customHeight="1">
      <c r="B30" s="615"/>
      <c r="C30" s="615"/>
      <c r="D30" s="615"/>
      <c r="E30" s="615"/>
      <c r="F30" s="123"/>
      <c r="G30" s="123"/>
      <c r="H30" s="123"/>
      <c r="I30" s="123"/>
      <c r="J30" s="123"/>
      <c r="K30" s="609"/>
      <c r="L30" s="609"/>
      <c r="M30" s="609"/>
      <c r="N30" s="609"/>
      <c r="O30" s="609"/>
      <c r="P30" s="609"/>
    </row>
    <row r="32" spans="2:16" ht="16.5" customHeight="1">
      <c r="B32" s="617" t="s">
        <v>291</v>
      </c>
      <c r="C32" s="617"/>
      <c r="D32" s="617"/>
      <c r="E32" s="124"/>
      <c r="F32" s="124"/>
      <c r="G32" s="124"/>
      <c r="H32" s="124"/>
      <c r="I32" s="124"/>
      <c r="J32" s="124"/>
      <c r="K32" s="616" t="s">
        <v>355</v>
      </c>
      <c r="L32" s="616"/>
      <c r="M32" s="616"/>
      <c r="N32" s="616"/>
      <c r="O32" s="616"/>
      <c r="P32" s="616"/>
    </row>
    <row r="33" ht="12.75" customHeight="1"/>
    <row r="34" spans="2:5" ht="15.75">
      <c r="B34" s="125"/>
      <c r="C34" s="125"/>
      <c r="D34" s="125"/>
      <c r="E34" s="125"/>
    </row>
    <row r="35" ht="15.75" hidden="1"/>
    <row r="36" spans="2:16" ht="15.75">
      <c r="B36" s="612" t="s">
        <v>247</v>
      </c>
      <c r="C36" s="612"/>
      <c r="D36" s="612"/>
      <c r="E36" s="612"/>
      <c r="F36" s="126"/>
      <c r="G36" s="126"/>
      <c r="H36" s="126"/>
      <c r="I36" s="126"/>
      <c r="K36" s="613" t="s">
        <v>248</v>
      </c>
      <c r="L36" s="613"/>
      <c r="M36" s="613"/>
      <c r="N36" s="613"/>
      <c r="O36" s="613"/>
      <c r="P36" s="613"/>
    </row>
    <row r="39" ht="15.75">
      <c r="A39" s="128" t="s">
        <v>41</v>
      </c>
    </row>
    <row r="40" spans="1:6" ht="15.75">
      <c r="A40" s="129"/>
      <c r="B40" s="130" t="s">
        <v>50</v>
      </c>
      <c r="C40" s="130"/>
      <c r="D40" s="130"/>
      <c r="E40" s="130"/>
      <c r="F40" s="130"/>
    </row>
    <row r="41" spans="1:14" ht="15.75" customHeight="1">
      <c r="A41" s="131" t="s">
        <v>25</v>
      </c>
      <c r="B41" s="611" t="s">
        <v>53</v>
      </c>
      <c r="C41" s="611"/>
      <c r="D41" s="611"/>
      <c r="E41" s="611"/>
      <c r="F41" s="611"/>
      <c r="G41" s="131"/>
      <c r="H41" s="131"/>
      <c r="I41" s="131"/>
      <c r="J41" s="131"/>
      <c r="K41" s="131"/>
      <c r="L41" s="131"/>
      <c r="M41" s="131"/>
      <c r="N41" s="131"/>
    </row>
    <row r="42" spans="1:14" ht="15" customHeight="1">
      <c r="A42" s="131"/>
      <c r="B42" s="610" t="s">
        <v>54</v>
      </c>
      <c r="C42" s="610"/>
      <c r="D42" s="610"/>
      <c r="E42" s="610"/>
      <c r="F42" s="610"/>
      <c r="G42" s="610"/>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67" t="s">
        <v>99</v>
      </c>
      <c r="B1" s="567"/>
      <c r="C1" s="567"/>
      <c r="D1" s="621" t="s">
        <v>356</v>
      </c>
      <c r="E1" s="621"/>
      <c r="F1" s="621"/>
      <c r="G1" s="621"/>
      <c r="H1" s="621"/>
      <c r="I1" s="621"/>
      <c r="J1" s="630" t="s">
        <v>357</v>
      </c>
      <c r="K1" s="631"/>
      <c r="L1" s="631"/>
    </row>
    <row r="2" spans="1:13" ht="15.75" customHeight="1">
      <c r="A2" s="632" t="s">
        <v>302</v>
      </c>
      <c r="B2" s="632"/>
      <c r="C2" s="632"/>
      <c r="D2" s="621"/>
      <c r="E2" s="621"/>
      <c r="F2" s="621"/>
      <c r="G2" s="621"/>
      <c r="H2" s="621"/>
      <c r="I2" s="621"/>
      <c r="J2" s="631" t="s">
        <v>303</v>
      </c>
      <c r="K2" s="631"/>
      <c r="L2" s="631"/>
      <c r="M2" s="133"/>
    </row>
    <row r="3" spans="1:13" ht="15.75" customHeight="1">
      <c r="A3" s="553" t="s">
        <v>254</v>
      </c>
      <c r="B3" s="553"/>
      <c r="C3" s="553"/>
      <c r="D3" s="621"/>
      <c r="E3" s="621"/>
      <c r="F3" s="621"/>
      <c r="G3" s="621"/>
      <c r="H3" s="621"/>
      <c r="I3" s="621"/>
      <c r="J3" s="630" t="s">
        <v>358</v>
      </c>
      <c r="K3" s="630"/>
      <c r="L3" s="630"/>
      <c r="M3" s="37"/>
    </row>
    <row r="4" spans="1:13" ht="15.75" customHeight="1">
      <c r="A4" s="628" t="s">
        <v>256</v>
      </c>
      <c r="B4" s="628"/>
      <c r="C4" s="628"/>
      <c r="D4" s="623"/>
      <c r="E4" s="623"/>
      <c r="F4" s="623"/>
      <c r="G4" s="623"/>
      <c r="H4" s="623"/>
      <c r="I4" s="623"/>
      <c r="J4" s="631" t="s">
        <v>304</v>
      </c>
      <c r="K4" s="631"/>
      <c r="L4" s="631"/>
      <c r="M4" s="133"/>
    </row>
    <row r="5" spans="1:13" ht="15.75">
      <c r="A5" s="134"/>
      <c r="B5" s="134"/>
      <c r="C5" s="34"/>
      <c r="D5" s="34"/>
      <c r="E5" s="34"/>
      <c r="F5" s="34"/>
      <c r="G5" s="34"/>
      <c r="H5" s="34"/>
      <c r="I5" s="34"/>
      <c r="J5" s="622" t="s">
        <v>8</v>
      </c>
      <c r="K5" s="622"/>
      <c r="L5" s="622"/>
      <c r="M5" s="133"/>
    </row>
    <row r="6" spans="1:14" ht="15.75">
      <c r="A6" s="635" t="s">
        <v>57</v>
      </c>
      <c r="B6" s="636"/>
      <c r="C6" s="580" t="s">
        <v>305</v>
      </c>
      <c r="D6" s="620" t="s">
        <v>306</v>
      </c>
      <c r="E6" s="620"/>
      <c r="F6" s="620"/>
      <c r="G6" s="620"/>
      <c r="H6" s="620"/>
      <c r="I6" s="620"/>
      <c r="J6" s="564" t="s">
        <v>97</v>
      </c>
      <c r="K6" s="564"/>
      <c r="L6" s="564"/>
      <c r="M6" s="618" t="s">
        <v>307</v>
      </c>
      <c r="N6" s="619" t="s">
        <v>308</v>
      </c>
    </row>
    <row r="7" spans="1:14" ht="15.75" customHeight="1">
      <c r="A7" s="637"/>
      <c r="B7" s="638"/>
      <c r="C7" s="580"/>
      <c r="D7" s="620" t="s">
        <v>7</v>
      </c>
      <c r="E7" s="620"/>
      <c r="F7" s="620"/>
      <c r="G7" s="620"/>
      <c r="H7" s="620"/>
      <c r="I7" s="620"/>
      <c r="J7" s="564"/>
      <c r="K7" s="564"/>
      <c r="L7" s="564"/>
      <c r="M7" s="618"/>
      <c r="N7" s="619"/>
    </row>
    <row r="8" spans="1:14" s="73" customFormat="1" ht="31.5" customHeight="1">
      <c r="A8" s="637"/>
      <c r="B8" s="638"/>
      <c r="C8" s="580"/>
      <c r="D8" s="564" t="s">
        <v>95</v>
      </c>
      <c r="E8" s="564" t="s">
        <v>96</v>
      </c>
      <c r="F8" s="564"/>
      <c r="G8" s="564"/>
      <c r="H8" s="564"/>
      <c r="I8" s="564"/>
      <c r="J8" s="564"/>
      <c r="K8" s="564"/>
      <c r="L8" s="564"/>
      <c r="M8" s="618"/>
      <c r="N8" s="619"/>
    </row>
    <row r="9" spans="1:14" s="73" customFormat="1" ht="15.75" customHeight="1">
      <c r="A9" s="637"/>
      <c r="B9" s="638"/>
      <c r="C9" s="580"/>
      <c r="D9" s="564"/>
      <c r="E9" s="564" t="s">
        <v>98</v>
      </c>
      <c r="F9" s="564" t="s">
        <v>7</v>
      </c>
      <c r="G9" s="564"/>
      <c r="H9" s="564"/>
      <c r="I9" s="564"/>
      <c r="J9" s="564" t="s">
        <v>7</v>
      </c>
      <c r="K9" s="564"/>
      <c r="L9" s="564"/>
      <c r="M9" s="618"/>
      <c r="N9" s="619"/>
    </row>
    <row r="10" spans="1:14" s="73" customFormat="1" ht="86.25" customHeight="1">
      <c r="A10" s="639"/>
      <c r="B10" s="640"/>
      <c r="C10" s="580"/>
      <c r="D10" s="564"/>
      <c r="E10" s="564"/>
      <c r="F10" s="104" t="s">
        <v>22</v>
      </c>
      <c r="G10" s="104" t="s">
        <v>24</v>
      </c>
      <c r="H10" s="104" t="s">
        <v>16</v>
      </c>
      <c r="I10" s="104" t="s">
        <v>23</v>
      </c>
      <c r="J10" s="104" t="s">
        <v>15</v>
      </c>
      <c r="K10" s="104" t="s">
        <v>20</v>
      </c>
      <c r="L10" s="104" t="s">
        <v>21</v>
      </c>
      <c r="M10" s="618"/>
      <c r="N10" s="619"/>
    </row>
    <row r="11" spans="1:32" ht="13.5" customHeight="1">
      <c r="A11" s="645" t="s">
        <v>5</v>
      </c>
      <c r="B11" s="646"/>
      <c r="C11" s="135">
        <v>1</v>
      </c>
      <c r="D11" s="135" t="s">
        <v>44</v>
      </c>
      <c r="E11" s="135" t="s">
        <v>49</v>
      </c>
      <c r="F11" s="135" t="s">
        <v>58</v>
      </c>
      <c r="G11" s="135" t="s">
        <v>59</v>
      </c>
      <c r="H11" s="135" t="s">
        <v>60</v>
      </c>
      <c r="I11" s="135" t="s">
        <v>61</v>
      </c>
      <c r="J11" s="135" t="s">
        <v>62</v>
      </c>
      <c r="K11" s="135" t="s">
        <v>63</v>
      </c>
      <c r="L11" s="135" t="s">
        <v>83</v>
      </c>
      <c r="M11" s="136"/>
      <c r="N11" s="137"/>
      <c r="AF11" s="33" t="s">
        <v>268</v>
      </c>
    </row>
    <row r="12" spans="1:14" ht="24" customHeight="1">
      <c r="A12" s="626" t="s">
        <v>299</v>
      </c>
      <c r="B12" s="627"/>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24" t="s">
        <v>255</v>
      </c>
      <c r="B13" s="625"/>
      <c r="C13" s="139">
        <v>59</v>
      </c>
      <c r="D13" s="139">
        <v>43</v>
      </c>
      <c r="E13" s="139">
        <v>0</v>
      </c>
      <c r="F13" s="139">
        <v>5</v>
      </c>
      <c r="G13" s="139">
        <v>2</v>
      </c>
      <c r="H13" s="139">
        <v>7</v>
      </c>
      <c r="I13" s="139">
        <v>2</v>
      </c>
      <c r="J13" s="139">
        <v>10</v>
      </c>
      <c r="K13" s="139">
        <v>44</v>
      </c>
      <c r="L13" s="139">
        <v>5</v>
      </c>
      <c r="M13" s="136"/>
      <c r="N13" s="137"/>
    </row>
    <row r="14" spans="1:37" s="52" customFormat="1" ht="16.5" customHeight="1">
      <c r="A14" s="643" t="s">
        <v>30</v>
      </c>
      <c r="B14" s="644"/>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269</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271</v>
      </c>
    </row>
    <row r="18" spans="1:14" s="148" customFormat="1" ht="16.5" customHeight="1">
      <c r="A18" s="147" t="s">
        <v>44</v>
      </c>
      <c r="B18" s="68" t="s">
        <v>301</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272</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273</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274</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276</v>
      </c>
      <c r="AK21" s="148" t="s">
        <v>277</v>
      </c>
      <c r="AL21" s="148" t="s">
        <v>278</v>
      </c>
      <c r="AM21" s="63" t="s">
        <v>279</v>
      </c>
    </row>
    <row r="22" spans="1:39" s="148" customFormat="1" ht="16.5" customHeight="1">
      <c r="A22" s="147" t="s">
        <v>60</v>
      </c>
      <c r="B22" s="68" t="s">
        <v>275</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281</v>
      </c>
    </row>
    <row r="23" spans="1:14" s="148" customFormat="1" ht="16.5" customHeight="1">
      <c r="A23" s="147" t="s">
        <v>61</v>
      </c>
      <c r="B23" s="68" t="s">
        <v>280</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282</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276</v>
      </c>
    </row>
    <row r="25" spans="1:36" s="148" customFormat="1" ht="16.5" customHeight="1">
      <c r="A25" s="147" t="s">
        <v>63</v>
      </c>
      <c r="B25" s="68" t="s">
        <v>283</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285</v>
      </c>
    </row>
    <row r="26" spans="1:44" s="70" customFormat="1" ht="16.5" customHeight="1">
      <c r="A26" s="151" t="s">
        <v>83</v>
      </c>
      <c r="B26" s="68" t="s">
        <v>284</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286</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288</v>
      </c>
      <c r="AI28" s="157">
        <f>82/88</f>
        <v>0.9318181818181818</v>
      </c>
    </row>
    <row r="29" spans="1:13" ht="16.5" customHeight="1">
      <c r="A29" s="558" t="s">
        <v>359</v>
      </c>
      <c r="B29" s="647"/>
      <c r="C29" s="647"/>
      <c r="D29" s="647"/>
      <c r="E29" s="158"/>
      <c r="F29" s="158"/>
      <c r="G29" s="158"/>
      <c r="H29" s="633" t="s">
        <v>309</v>
      </c>
      <c r="I29" s="633"/>
      <c r="J29" s="633"/>
      <c r="K29" s="633"/>
      <c r="L29" s="633"/>
      <c r="M29" s="159"/>
    </row>
    <row r="30" spans="1:12" ht="18.75">
      <c r="A30" s="647"/>
      <c r="B30" s="647"/>
      <c r="C30" s="647"/>
      <c r="D30" s="647"/>
      <c r="E30" s="158"/>
      <c r="F30" s="158"/>
      <c r="G30" s="158"/>
      <c r="H30" s="634" t="s">
        <v>310</v>
      </c>
      <c r="I30" s="634"/>
      <c r="J30" s="634"/>
      <c r="K30" s="634"/>
      <c r="L30" s="634"/>
    </row>
    <row r="31" spans="1:12" s="32" customFormat="1" ht="16.5" customHeight="1">
      <c r="A31" s="555"/>
      <c r="B31" s="555"/>
      <c r="C31" s="555"/>
      <c r="D31" s="555"/>
      <c r="E31" s="160"/>
      <c r="F31" s="160"/>
      <c r="G31" s="160"/>
      <c r="H31" s="556"/>
      <c r="I31" s="556"/>
      <c r="J31" s="556"/>
      <c r="K31" s="556"/>
      <c r="L31" s="556"/>
    </row>
    <row r="32" spans="1:12" ht="18.75">
      <c r="A32" s="89"/>
      <c r="B32" s="555" t="s">
        <v>291</v>
      </c>
      <c r="C32" s="555"/>
      <c r="D32" s="555"/>
      <c r="E32" s="160"/>
      <c r="F32" s="160"/>
      <c r="G32" s="160"/>
      <c r="H32" s="160"/>
      <c r="I32" s="629" t="s">
        <v>291</v>
      </c>
      <c r="J32" s="629"/>
      <c r="K32" s="629"/>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68" t="s">
        <v>247</v>
      </c>
      <c r="B37" s="568"/>
      <c r="C37" s="568"/>
      <c r="D37" s="568"/>
      <c r="E37" s="91"/>
      <c r="F37" s="91"/>
      <c r="G37" s="91"/>
      <c r="H37" s="569" t="s">
        <v>247</v>
      </c>
      <c r="I37" s="569"/>
      <c r="J37" s="569"/>
      <c r="K37" s="569"/>
      <c r="L37" s="569"/>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42" t="s">
        <v>50</v>
      </c>
      <c r="C40" s="642"/>
      <c r="D40" s="642"/>
      <c r="E40" s="642"/>
      <c r="F40" s="642"/>
      <c r="G40" s="642"/>
      <c r="H40" s="642"/>
      <c r="I40" s="642"/>
      <c r="J40" s="642"/>
      <c r="K40" s="642"/>
      <c r="L40" s="642"/>
    </row>
    <row r="41" spans="1:12" ht="16.5" customHeight="1">
      <c r="A41" s="165"/>
      <c r="B41" s="641" t="s">
        <v>52</v>
      </c>
      <c r="C41" s="641"/>
      <c r="D41" s="641"/>
      <c r="E41" s="641"/>
      <c r="F41" s="641"/>
      <c r="G41" s="641"/>
      <c r="H41" s="641"/>
      <c r="I41" s="641"/>
      <c r="J41" s="641"/>
      <c r="K41" s="641"/>
      <c r="L41" s="641"/>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64" t="s">
        <v>136</v>
      </c>
      <c r="B1" s="664"/>
      <c r="C1" s="664"/>
      <c r="D1" s="659" t="s">
        <v>313</v>
      </c>
      <c r="E1" s="660"/>
      <c r="F1" s="660"/>
      <c r="G1" s="660"/>
      <c r="H1" s="660"/>
      <c r="I1" s="660"/>
      <c r="J1" s="660"/>
      <c r="K1" s="660"/>
      <c r="L1" s="660"/>
      <c r="M1" s="660"/>
      <c r="N1" s="660"/>
      <c r="O1" s="212"/>
      <c r="P1" s="169" t="s">
        <v>363</v>
      </c>
      <c r="Q1" s="168"/>
      <c r="R1" s="168"/>
      <c r="S1" s="168"/>
      <c r="T1" s="168"/>
      <c r="U1" s="212"/>
    </row>
    <row r="2" spans="1:21" ht="16.5" customHeight="1">
      <c r="A2" s="661" t="s">
        <v>314</v>
      </c>
      <c r="B2" s="661"/>
      <c r="C2" s="661"/>
      <c r="D2" s="660"/>
      <c r="E2" s="660"/>
      <c r="F2" s="660"/>
      <c r="G2" s="660"/>
      <c r="H2" s="660"/>
      <c r="I2" s="660"/>
      <c r="J2" s="660"/>
      <c r="K2" s="660"/>
      <c r="L2" s="660"/>
      <c r="M2" s="660"/>
      <c r="N2" s="660"/>
      <c r="O2" s="213"/>
      <c r="P2" s="652" t="s">
        <v>315</v>
      </c>
      <c r="Q2" s="652"/>
      <c r="R2" s="652"/>
      <c r="S2" s="652"/>
      <c r="T2" s="652"/>
      <c r="U2" s="213"/>
    </row>
    <row r="3" spans="1:21" ht="16.5" customHeight="1">
      <c r="A3" s="680" t="s">
        <v>316</v>
      </c>
      <c r="B3" s="680"/>
      <c r="C3" s="680"/>
      <c r="D3" s="665" t="s">
        <v>317</v>
      </c>
      <c r="E3" s="665"/>
      <c r="F3" s="665"/>
      <c r="G3" s="665"/>
      <c r="H3" s="665"/>
      <c r="I3" s="665"/>
      <c r="J3" s="665"/>
      <c r="K3" s="665"/>
      <c r="L3" s="665"/>
      <c r="M3" s="665"/>
      <c r="N3" s="665"/>
      <c r="O3" s="213"/>
      <c r="P3" s="173" t="s">
        <v>362</v>
      </c>
      <c r="Q3" s="213"/>
      <c r="R3" s="213"/>
      <c r="S3" s="213"/>
      <c r="T3" s="213"/>
      <c r="U3" s="213"/>
    </row>
    <row r="4" spans="1:21" ht="16.5" customHeight="1">
      <c r="A4" s="666" t="s">
        <v>256</v>
      </c>
      <c r="B4" s="666"/>
      <c r="C4" s="666"/>
      <c r="D4" s="687"/>
      <c r="E4" s="687"/>
      <c r="F4" s="687"/>
      <c r="G4" s="687"/>
      <c r="H4" s="687"/>
      <c r="I4" s="687"/>
      <c r="J4" s="687"/>
      <c r="K4" s="687"/>
      <c r="L4" s="687"/>
      <c r="M4" s="687"/>
      <c r="N4" s="687"/>
      <c r="O4" s="213"/>
      <c r="P4" s="172" t="s">
        <v>295</v>
      </c>
      <c r="Q4" s="213"/>
      <c r="R4" s="213"/>
      <c r="S4" s="213"/>
      <c r="T4" s="213"/>
      <c r="U4" s="213"/>
    </row>
    <row r="5" spans="12:21" ht="16.5" customHeight="1">
      <c r="L5" s="214"/>
      <c r="M5" s="214"/>
      <c r="N5" s="214"/>
      <c r="O5" s="176"/>
      <c r="P5" s="175" t="s">
        <v>318</v>
      </c>
      <c r="Q5" s="176"/>
      <c r="R5" s="176"/>
      <c r="S5" s="176"/>
      <c r="T5" s="176"/>
      <c r="U5" s="172"/>
    </row>
    <row r="6" spans="1:21" s="217" customFormat="1" ht="15.75" customHeight="1">
      <c r="A6" s="653" t="s">
        <v>57</v>
      </c>
      <c r="B6" s="654"/>
      <c r="C6" s="648" t="s">
        <v>137</v>
      </c>
      <c r="D6" s="662" t="s">
        <v>138</v>
      </c>
      <c r="E6" s="663"/>
      <c r="F6" s="663"/>
      <c r="G6" s="663"/>
      <c r="H6" s="663"/>
      <c r="I6" s="663"/>
      <c r="J6" s="663"/>
      <c r="K6" s="663"/>
      <c r="L6" s="663"/>
      <c r="M6" s="663"/>
      <c r="N6" s="663"/>
      <c r="O6" s="663"/>
      <c r="P6" s="663"/>
      <c r="Q6" s="663"/>
      <c r="R6" s="663"/>
      <c r="S6" s="663"/>
      <c r="T6" s="648" t="s">
        <v>139</v>
      </c>
      <c r="U6" s="216"/>
    </row>
    <row r="7" spans="1:20" s="218" customFormat="1" ht="12.75" customHeight="1">
      <c r="A7" s="655"/>
      <c r="B7" s="656"/>
      <c r="C7" s="648"/>
      <c r="D7" s="684" t="s">
        <v>134</v>
      </c>
      <c r="E7" s="663" t="s">
        <v>7</v>
      </c>
      <c r="F7" s="663"/>
      <c r="G7" s="663"/>
      <c r="H7" s="663"/>
      <c r="I7" s="663"/>
      <c r="J7" s="663"/>
      <c r="K7" s="663"/>
      <c r="L7" s="663"/>
      <c r="M7" s="663"/>
      <c r="N7" s="663"/>
      <c r="O7" s="663"/>
      <c r="P7" s="663"/>
      <c r="Q7" s="663"/>
      <c r="R7" s="663"/>
      <c r="S7" s="663"/>
      <c r="T7" s="648"/>
    </row>
    <row r="8" spans="1:21" s="218" customFormat="1" ht="43.5" customHeight="1">
      <c r="A8" s="655"/>
      <c r="B8" s="656"/>
      <c r="C8" s="648"/>
      <c r="D8" s="685"/>
      <c r="E8" s="651" t="s">
        <v>140</v>
      </c>
      <c r="F8" s="648"/>
      <c r="G8" s="648"/>
      <c r="H8" s="648" t="s">
        <v>141</v>
      </c>
      <c r="I8" s="648"/>
      <c r="J8" s="648"/>
      <c r="K8" s="648" t="s">
        <v>142</v>
      </c>
      <c r="L8" s="648"/>
      <c r="M8" s="648" t="s">
        <v>143</v>
      </c>
      <c r="N8" s="648"/>
      <c r="O8" s="648"/>
      <c r="P8" s="648" t="s">
        <v>144</v>
      </c>
      <c r="Q8" s="648" t="s">
        <v>145</v>
      </c>
      <c r="R8" s="648" t="s">
        <v>146</v>
      </c>
      <c r="S8" s="667" t="s">
        <v>147</v>
      </c>
      <c r="T8" s="648"/>
      <c r="U8" s="677" t="s">
        <v>319</v>
      </c>
    </row>
    <row r="9" spans="1:21" s="218" customFormat="1" ht="44.25" customHeight="1">
      <c r="A9" s="657"/>
      <c r="B9" s="658"/>
      <c r="C9" s="648"/>
      <c r="D9" s="686"/>
      <c r="E9" s="219" t="s">
        <v>148</v>
      </c>
      <c r="F9" s="215" t="s">
        <v>149</v>
      </c>
      <c r="G9" s="215" t="s">
        <v>320</v>
      </c>
      <c r="H9" s="215" t="s">
        <v>150</v>
      </c>
      <c r="I9" s="215" t="s">
        <v>151</v>
      </c>
      <c r="J9" s="215" t="s">
        <v>152</v>
      </c>
      <c r="K9" s="215" t="s">
        <v>149</v>
      </c>
      <c r="L9" s="215" t="s">
        <v>153</v>
      </c>
      <c r="M9" s="215" t="s">
        <v>154</v>
      </c>
      <c r="N9" s="215" t="s">
        <v>155</v>
      </c>
      <c r="O9" s="215" t="s">
        <v>321</v>
      </c>
      <c r="P9" s="648"/>
      <c r="Q9" s="648"/>
      <c r="R9" s="648"/>
      <c r="S9" s="667"/>
      <c r="T9" s="648"/>
      <c r="U9" s="678"/>
    </row>
    <row r="10" spans="1:21" s="222" customFormat="1" ht="15.75" customHeight="1">
      <c r="A10" s="681" t="s">
        <v>6</v>
      </c>
      <c r="B10" s="682"/>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78"/>
    </row>
    <row r="11" spans="1:21" s="222" customFormat="1" ht="15.75" customHeight="1">
      <c r="A11" s="649" t="s">
        <v>299</v>
      </c>
      <c r="B11" s="650"/>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79"/>
    </row>
    <row r="12" spans="1:21" s="222" customFormat="1" ht="15.75" customHeight="1">
      <c r="A12" s="668" t="s">
        <v>300</v>
      </c>
      <c r="B12" s="669"/>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674" t="s">
        <v>30</v>
      </c>
      <c r="B13" s="675"/>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269</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301</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272</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273</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274</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275</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280</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282</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283</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284</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286</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83" t="s">
        <v>287</v>
      </c>
      <c r="C28" s="683"/>
      <c r="D28" s="683"/>
      <c r="E28" s="683"/>
      <c r="F28" s="181"/>
      <c r="G28" s="181"/>
      <c r="H28" s="181"/>
      <c r="I28" s="181"/>
      <c r="J28" s="181"/>
      <c r="K28" s="181" t="s">
        <v>156</v>
      </c>
      <c r="L28" s="182"/>
      <c r="M28" s="688" t="s">
        <v>322</v>
      </c>
      <c r="N28" s="688"/>
      <c r="O28" s="688"/>
      <c r="P28" s="688"/>
      <c r="Q28" s="688"/>
      <c r="R28" s="688"/>
      <c r="S28" s="688"/>
      <c r="T28" s="688"/>
    </row>
    <row r="29" spans="1:20" s="233" customFormat="1" ht="18.75" customHeight="1">
      <c r="A29" s="232"/>
      <c r="B29" s="673" t="s">
        <v>157</v>
      </c>
      <c r="C29" s="673"/>
      <c r="D29" s="673"/>
      <c r="E29" s="234"/>
      <c r="F29" s="183"/>
      <c r="G29" s="183"/>
      <c r="H29" s="183"/>
      <c r="I29" s="183"/>
      <c r="J29" s="183"/>
      <c r="K29" s="183"/>
      <c r="L29" s="182"/>
      <c r="M29" s="676" t="s">
        <v>311</v>
      </c>
      <c r="N29" s="676"/>
      <c r="O29" s="676"/>
      <c r="P29" s="676"/>
      <c r="Q29" s="676"/>
      <c r="R29" s="676"/>
      <c r="S29" s="676"/>
      <c r="T29" s="676"/>
    </row>
    <row r="30" spans="1:20" s="233" customFormat="1" ht="18.75">
      <c r="A30" s="184"/>
      <c r="B30" s="670"/>
      <c r="C30" s="670"/>
      <c r="D30" s="670"/>
      <c r="E30" s="186"/>
      <c r="F30" s="186"/>
      <c r="G30" s="186"/>
      <c r="H30" s="186"/>
      <c r="I30" s="186"/>
      <c r="J30" s="186"/>
      <c r="K30" s="186"/>
      <c r="L30" s="186"/>
      <c r="M30" s="671"/>
      <c r="N30" s="671"/>
      <c r="O30" s="671"/>
      <c r="P30" s="671"/>
      <c r="Q30" s="671"/>
      <c r="R30" s="671"/>
      <c r="S30" s="671"/>
      <c r="T30" s="671"/>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159</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160</v>
      </c>
      <c r="C34" s="186"/>
      <c r="D34" s="186"/>
      <c r="E34" s="186"/>
      <c r="F34" s="186"/>
      <c r="G34" s="186"/>
      <c r="H34" s="186"/>
      <c r="I34" s="186"/>
      <c r="J34" s="186"/>
      <c r="K34" s="186"/>
      <c r="L34" s="186"/>
      <c r="M34" s="186"/>
      <c r="N34" s="186"/>
      <c r="O34" s="186"/>
      <c r="P34" s="186"/>
      <c r="Q34" s="186"/>
      <c r="R34" s="186"/>
      <c r="S34" s="186"/>
      <c r="T34" s="186"/>
    </row>
    <row r="35" spans="2:20" ht="18.75" hidden="1">
      <c r="B35" s="236" t="s">
        <v>161</v>
      </c>
      <c r="C35" s="186"/>
      <c r="D35" s="186"/>
      <c r="E35" s="186"/>
      <c r="F35" s="186"/>
      <c r="G35" s="186"/>
      <c r="H35" s="186"/>
      <c r="I35" s="186"/>
      <c r="J35" s="186"/>
      <c r="K35" s="186"/>
      <c r="L35" s="186"/>
      <c r="M35" s="186"/>
      <c r="N35" s="186"/>
      <c r="O35" s="186"/>
      <c r="P35" s="186"/>
      <c r="Q35" s="186"/>
      <c r="R35" s="186"/>
      <c r="S35" s="186"/>
      <c r="T35" s="186"/>
    </row>
    <row r="36" spans="2:20" s="211" customFormat="1" ht="18.75">
      <c r="B36" s="672" t="s">
        <v>291</v>
      </c>
      <c r="C36" s="672"/>
      <c r="D36" s="672"/>
      <c r="E36" s="236"/>
      <c r="F36" s="236"/>
      <c r="G36" s="236"/>
      <c r="H36" s="236"/>
      <c r="I36" s="236"/>
      <c r="J36" s="236"/>
      <c r="K36" s="236"/>
      <c r="L36" s="236"/>
      <c r="M36" s="236"/>
      <c r="N36" s="672" t="s">
        <v>291</v>
      </c>
      <c r="O36" s="672"/>
      <c r="P36" s="672"/>
      <c r="Q36" s="672"/>
      <c r="R36" s="672"/>
      <c r="S36" s="672"/>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68" t="s">
        <v>247</v>
      </c>
      <c r="C38" s="568"/>
      <c r="D38" s="568"/>
      <c r="E38" s="210"/>
      <c r="F38" s="210"/>
      <c r="G38" s="210"/>
      <c r="H38" s="210"/>
      <c r="I38" s="182"/>
      <c r="J38" s="182"/>
      <c r="K38" s="182"/>
      <c r="L38" s="182"/>
      <c r="M38" s="569" t="s">
        <v>248</v>
      </c>
      <c r="N38" s="569"/>
      <c r="O38" s="569"/>
      <c r="P38" s="569"/>
      <c r="Q38" s="569"/>
      <c r="R38" s="569"/>
      <c r="S38" s="569"/>
      <c r="T38" s="569"/>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06" t="s">
        <v>162</v>
      </c>
      <c r="B1" s="706"/>
      <c r="C1" s="706"/>
      <c r="D1" s="238"/>
      <c r="E1" s="695" t="s">
        <v>163</v>
      </c>
      <c r="F1" s="695"/>
      <c r="G1" s="695"/>
      <c r="H1" s="695"/>
      <c r="I1" s="695"/>
      <c r="J1" s="695"/>
      <c r="K1" s="695"/>
      <c r="L1" s="695"/>
      <c r="M1" s="695"/>
      <c r="N1" s="695"/>
      <c r="O1" s="191"/>
      <c r="P1" s="711" t="s">
        <v>361</v>
      </c>
      <c r="Q1" s="711"/>
      <c r="R1" s="711"/>
      <c r="S1" s="711"/>
      <c r="T1" s="711"/>
    </row>
    <row r="2" spans="1:20" ht="15.75" customHeight="1">
      <c r="A2" s="707" t="s">
        <v>323</v>
      </c>
      <c r="B2" s="707"/>
      <c r="C2" s="707"/>
      <c r="D2" s="707"/>
      <c r="E2" s="709" t="s">
        <v>164</v>
      </c>
      <c r="F2" s="709"/>
      <c r="G2" s="709"/>
      <c r="H2" s="709"/>
      <c r="I2" s="709"/>
      <c r="J2" s="709"/>
      <c r="K2" s="709"/>
      <c r="L2" s="709"/>
      <c r="M2" s="709"/>
      <c r="N2" s="709"/>
      <c r="O2" s="194"/>
      <c r="P2" s="693" t="s">
        <v>303</v>
      </c>
      <c r="Q2" s="693"/>
      <c r="R2" s="693"/>
      <c r="S2" s="693"/>
      <c r="T2" s="693"/>
    </row>
    <row r="3" spans="1:20" ht="17.25">
      <c r="A3" s="707" t="s">
        <v>254</v>
      </c>
      <c r="B3" s="707"/>
      <c r="C3" s="707"/>
      <c r="D3" s="239"/>
      <c r="E3" s="696" t="s">
        <v>255</v>
      </c>
      <c r="F3" s="696"/>
      <c r="G3" s="696"/>
      <c r="H3" s="696"/>
      <c r="I3" s="696"/>
      <c r="J3" s="696"/>
      <c r="K3" s="696"/>
      <c r="L3" s="696"/>
      <c r="M3" s="696"/>
      <c r="N3" s="696"/>
      <c r="O3" s="194"/>
      <c r="P3" s="694" t="s">
        <v>362</v>
      </c>
      <c r="Q3" s="694"/>
      <c r="R3" s="694"/>
      <c r="S3" s="694"/>
      <c r="T3" s="694"/>
    </row>
    <row r="4" spans="1:20" ht="18.75" customHeight="1">
      <c r="A4" s="708" t="s">
        <v>256</v>
      </c>
      <c r="B4" s="708"/>
      <c r="C4" s="708"/>
      <c r="D4" s="710"/>
      <c r="E4" s="710"/>
      <c r="F4" s="710"/>
      <c r="G4" s="710"/>
      <c r="H4" s="710"/>
      <c r="I4" s="710"/>
      <c r="J4" s="710"/>
      <c r="K4" s="710"/>
      <c r="L4" s="710"/>
      <c r="M4" s="710"/>
      <c r="N4" s="710"/>
      <c r="O4" s="195"/>
      <c r="P4" s="693" t="s">
        <v>295</v>
      </c>
      <c r="Q4" s="694"/>
      <c r="R4" s="694"/>
      <c r="S4" s="694"/>
      <c r="T4" s="694"/>
    </row>
    <row r="5" spans="1:23" ht="15">
      <c r="A5" s="208"/>
      <c r="B5" s="208"/>
      <c r="C5" s="240"/>
      <c r="D5" s="240"/>
      <c r="E5" s="208"/>
      <c r="F5" s="208"/>
      <c r="G5" s="208"/>
      <c r="H5" s="208"/>
      <c r="I5" s="208"/>
      <c r="J5" s="208"/>
      <c r="K5" s="208"/>
      <c r="L5" s="208"/>
      <c r="P5" s="712" t="s">
        <v>318</v>
      </c>
      <c r="Q5" s="712"/>
      <c r="R5" s="712"/>
      <c r="S5" s="712"/>
      <c r="T5" s="712"/>
      <c r="U5" s="241"/>
      <c r="V5" s="241"/>
      <c r="W5" s="241"/>
    </row>
    <row r="6" spans="1:23" ht="29.25" customHeight="1">
      <c r="A6" s="653" t="s">
        <v>57</v>
      </c>
      <c r="B6" s="729"/>
      <c r="C6" s="724" t="s">
        <v>2</v>
      </c>
      <c r="D6" s="713" t="s">
        <v>165</v>
      </c>
      <c r="E6" s="704"/>
      <c r="F6" s="704"/>
      <c r="G6" s="704"/>
      <c r="H6" s="704"/>
      <c r="I6" s="704"/>
      <c r="J6" s="705"/>
      <c r="K6" s="697" t="s">
        <v>166</v>
      </c>
      <c r="L6" s="698"/>
      <c r="M6" s="698"/>
      <c r="N6" s="698"/>
      <c r="O6" s="698"/>
      <c r="P6" s="698"/>
      <c r="Q6" s="698"/>
      <c r="R6" s="698"/>
      <c r="S6" s="698"/>
      <c r="T6" s="699"/>
      <c r="U6" s="242"/>
      <c r="V6" s="243"/>
      <c r="W6" s="243"/>
    </row>
    <row r="7" spans="1:20" ht="19.5" customHeight="1">
      <c r="A7" s="655"/>
      <c r="B7" s="730"/>
      <c r="C7" s="725"/>
      <c r="D7" s="704" t="s">
        <v>7</v>
      </c>
      <c r="E7" s="704"/>
      <c r="F7" s="704"/>
      <c r="G7" s="704"/>
      <c r="H7" s="704"/>
      <c r="I7" s="704"/>
      <c r="J7" s="705"/>
      <c r="K7" s="700"/>
      <c r="L7" s="701"/>
      <c r="M7" s="701"/>
      <c r="N7" s="701"/>
      <c r="O7" s="701"/>
      <c r="P7" s="701"/>
      <c r="Q7" s="701"/>
      <c r="R7" s="701"/>
      <c r="S7" s="701"/>
      <c r="T7" s="702"/>
    </row>
    <row r="8" spans="1:20" ht="33" customHeight="1">
      <c r="A8" s="655"/>
      <c r="B8" s="730"/>
      <c r="C8" s="725"/>
      <c r="D8" s="703" t="s">
        <v>167</v>
      </c>
      <c r="E8" s="690"/>
      <c r="F8" s="689" t="s">
        <v>168</v>
      </c>
      <c r="G8" s="690"/>
      <c r="H8" s="689" t="s">
        <v>169</v>
      </c>
      <c r="I8" s="690"/>
      <c r="J8" s="689" t="s">
        <v>170</v>
      </c>
      <c r="K8" s="692" t="s">
        <v>171</v>
      </c>
      <c r="L8" s="692"/>
      <c r="M8" s="692"/>
      <c r="N8" s="692" t="s">
        <v>172</v>
      </c>
      <c r="O8" s="692"/>
      <c r="P8" s="692"/>
      <c r="Q8" s="689" t="s">
        <v>173</v>
      </c>
      <c r="R8" s="691" t="s">
        <v>174</v>
      </c>
      <c r="S8" s="691" t="s">
        <v>175</v>
      </c>
      <c r="T8" s="689" t="s">
        <v>176</v>
      </c>
    </row>
    <row r="9" spans="1:20" ht="18.75" customHeight="1">
      <c r="A9" s="655"/>
      <c r="B9" s="730"/>
      <c r="C9" s="725"/>
      <c r="D9" s="703" t="s">
        <v>177</v>
      </c>
      <c r="E9" s="689" t="s">
        <v>178</v>
      </c>
      <c r="F9" s="689" t="s">
        <v>177</v>
      </c>
      <c r="G9" s="689" t="s">
        <v>178</v>
      </c>
      <c r="H9" s="689" t="s">
        <v>177</v>
      </c>
      <c r="I9" s="689" t="s">
        <v>179</v>
      </c>
      <c r="J9" s="689"/>
      <c r="K9" s="692"/>
      <c r="L9" s="692"/>
      <c r="M9" s="692"/>
      <c r="N9" s="692"/>
      <c r="O9" s="692"/>
      <c r="P9" s="692"/>
      <c r="Q9" s="689"/>
      <c r="R9" s="691"/>
      <c r="S9" s="691"/>
      <c r="T9" s="689"/>
    </row>
    <row r="10" spans="1:20" ht="23.25" customHeight="1">
      <c r="A10" s="657"/>
      <c r="B10" s="731"/>
      <c r="C10" s="726"/>
      <c r="D10" s="703"/>
      <c r="E10" s="689"/>
      <c r="F10" s="689"/>
      <c r="G10" s="689"/>
      <c r="H10" s="689"/>
      <c r="I10" s="689"/>
      <c r="J10" s="689"/>
      <c r="K10" s="244" t="s">
        <v>180</v>
      </c>
      <c r="L10" s="244" t="s">
        <v>155</v>
      </c>
      <c r="M10" s="244" t="s">
        <v>181</v>
      </c>
      <c r="N10" s="244" t="s">
        <v>180</v>
      </c>
      <c r="O10" s="244" t="s">
        <v>182</v>
      </c>
      <c r="P10" s="244" t="s">
        <v>183</v>
      </c>
      <c r="Q10" s="689"/>
      <c r="R10" s="691"/>
      <c r="S10" s="691"/>
      <c r="T10" s="689"/>
    </row>
    <row r="11" spans="1:32" s="201" customFormat="1" ht="17.25" customHeight="1">
      <c r="A11" s="727" t="s">
        <v>6</v>
      </c>
      <c r="B11" s="728"/>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17" t="s">
        <v>324</v>
      </c>
      <c r="B12" s="718"/>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20" t="s">
        <v>300</v>
      </c>
      <c r="B13" s="721"/>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23" t="s">
        <v>184</v>
      </c>
      <c r="B14" s="703"/>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269</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301</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272</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273</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274</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275</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280</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282</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283</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284</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286</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288</v>
      </c>
      <c r="AI28" s="190">
        <f>82/88</f>
        <v>0.9318181818181818</v>
      </c>
    </row>
    <row r="29" spans="1:20" ht="15.75" customHeight="1">
      <c r="A29" s="202"/>
      <c r="B29" s="715" t="s">
        <v>312</v>
      </c>
      <c r="C29" s="715"/>
      <c r="D29" s="715"/>
      <c r="E29" s="715"/>
      <c r="F29" s="258"/>
      <c r="G29" s="258"/>
      <c r="H29" s="258"/>
      <c r="I29" s="258"/>
      <c r="J29" s="258"/>
      <c r="K29" s="258"/>
      <c r="L29" s="206"/>
      <c r="M29" s="714" t="s">
        <v>325</v>
      </c>
      <c r="N29" s="714"/>
      <c r="O29" s="714"/>
      <c r="P29" s="714"/>
      <c r="Q29" s="714"/>
      <c r="R29" s="714"/>
      <c r="S29" s="714"/>
      <c r="T29" s="714"/>
    </row>
    <row r="30" spans="1:20" ht="18.75" customHeight="1">
      <c r="A30" s="202"/>
      <c r="B30" s="716" t="s">
        <v>157</v>
      </c>
      <c r="C30" s="716"/>
      <c r="D30" s="716"/>
      <c r="E30" s="716"/>
      <c r="F30" s="205"/>
      <c r="G30" s="205"/>
      <c r="H30" s="205"/>
      <c r="I30" s="205"/>
      <c r="J30" s="205"/>
      <c r="K30" s="205"/>
      <c r="L30" s="206"/>
      <c r="M30" s="719" t="s">
        <v>158</v>
      </c>
      <c r="N30" s="719"/>
      <c r="O30" s="719"/>
      <c r="P30" s="719"/>
      <c r="Q30" s="719"/>
      <c r="R30" s="719"/>
      <c r="S30" s="719"/>
      <c r="T30" s="719"/>
    </row>
    <row r="31" spans="1:20" ht="18.75">
      <c r="A31" s="208"/>
      <c r="B31" s="670"/>
      <c r="C31" s="670"/>
      <c r="D31" s="670"/>
      <c r="E31" s="670"/>
      <c r="F31" s="209"/>
      <c r="G31" s="209"/>
      <c r="H31" s="209"/>
      <c r="I31" s="209"/>
      <c r="J31" s="209"/>
      <c r="K31" s="209"/>
      <c r="L31" s="209"/>
      <c r="M31" s="671"/>
      <c r="N31" s="671"/>
      <c r="O31" s="671"/>
      <c r="P31" s="671"/>
      <c r="Q31" s="671"/>
      <c r="R31" s="671"/>
      <c r="S31" s="671"/>
      <c r="T31" s="671"/>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22" t="s">
        <v>291</v>
      </c>
      <c r="C33" s="722"/>
      <c r="D33" s="722"/>
      <c r="E33" s="722"/>
      <c r="F33" s="722"/>
      <c r="G33" s="259"/>
      <c r="H33" s="259"/>
      <c r="I33" s="259"/>
      <c r="J33" s="259"/>
      <c r="K33" s="259"/>
      <c r="L33" s="259"/>
      <c r="M33" s="259"/>
      <c r="N33" s="722" t="s">
        <v>291</v>
      </c>
      <c r="O33" s="722"/>
      <c r="P33" s="722"/>
      <c r="Q33" s="722"/>
      <c r="R33" s="722"/>
      <c r="S33" s="722"/>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68" t="s">
        <v>247</v>
      </c>
      <c r="C35" s="568"/>
      <c r="D35" s="568"/>
      <c r="E35" s="568"/>
      <c r="F35" s="210"/>
      <c r="G35" s="210"/>
      <c r="H35" s="210"/>
      <c r="I35" s="182"/>
      <c r="J35" s="182"/>
      <c r="K35" s="182"/>
      <c r="L35" s="182"/>
      <c r="M35" s="569" t="s">
        <v>248</v>
      </c>
      <c r="N35" s="569"/>
      <c r="O35" s="569"/>
      <c r="P35" s="569"/>
      <c r="Q35" s="569"/>
      <c r="R35" s="569"/>
      <c r="S35" s="569"/>
      <c r="T35" s="569"/>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133</v>
      </c>
    </row>
    <row r="39" spans="2:8" s="262" customFormat="1" ht="15" hidden="1">
      <c r="B39" s="263" t="s">
        <v>185</v>
      </c>
      <c r="C39" s="263"/>
      <c r="D39" s="263"/>
      <c r="E39" s="263"/>
      <c r="F39" s="263"/>
      <c r="G39" s="263"/>
      <c r="H39" s="263"/>
    </row>
    <row r="40" spans="2:8" s="264" customFormat="1" ht="15" hidden="1">
      <c r="B40" s="263" t="s">
        <v>186</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38" t="s">
        <v>187</v>
      </c>
      <c r="B1" s="738"/>
      <c r="C1" s="738"/>
      <c r="D1" s="741" t="s">
        <v>364</v>
      </c>
      <c r="E1" s="741"/>
      <c r="F1" s="741"/>
      <c r="G1" s="741"/>
      <c r="H1" s="741"/>
      <c r="I1" s="741"/>
      <c r="J1" s="742" t="s">
        <v>365</v>
      </c>
      <c r="K1" s="743"/>
      <c r="L1" s="743"/>
    </row>
    <row r="2" spans="1:12" ht="34.5" customHeight="1">
      <c r="A2" s="744" t="s">
        <v>326</v>
      </c>
      <c r="B2" s="744"/>
      <c r="C2" s="744"/>
      <c r="D2" s="741"/>
      <c r="E2" s="741"/>
      <c r="F2" s="741"/>
      <c r="G2" s="741"/>
      <c r="H2" s="741"/>
      <c r="I2" s="741"/>
      <c r="J2" s="745" t="s">
        <v>366</v>
      </c>
      <c r="K2" s="746"/>
      <c r="L2" s="746"/>
    </row>
    <row r="3" spans="1:12" ht="15" customHeight="1">
      <c r="A3" s="265" t="s">
        <v>256</v>
      </c>
      <c r="B3" s="174"/>
      <c r="C3" s="747"/>
      <c r="D3" s="747"/>
      <c r="E3" s="747"/>
      <c r="F3" s="747"/>
      <c r="G3" s="747"/>
      <c r="H3" s="747"/>
      <c r="I3" s="747"/>
      <c r="J3" s="739"/>
      <c r="K3" s="740"/>
      <c r="L3" s="740"/>
    </row>
    <row r="4" spans="1:12" ht="15.75" customHeight="1">
      <c r="A4" s="266"/>
      <c r="B4" s="266"/>
      <c r="C4" s="267"/>
      <c r="D4" s="267"/>
      <c r="E4" s="170"/>
      <c r="F4" s="170"/>
      <c r="G4" s="170"/>
      <c r="H4" s="268"/>
      <c r="I4" s="268"/>
      <c r="J4" s="748" t="s">
        <v>188</v>
      </c>
      <c r="K4" s="748"/>
      <c r="L4" s="748"/>
    </row>
    <row r="5" spans="1:12" s="269" customFormat="1" ht="28.5" customHeight="1">
      <c r="A5" s="733" t="s">
        <v>57</v>
      </c>
      <c r="B5" s="733"/>
      <c r="C5" s="648" t="s">
        <v>31</v>
      </c>
      <c r="D5" s="648" t="s">
        <v>189</v>
      </c>
      <c r="E5" s="648"/>
      <c r="F5" s="648"/>
      <c r="G5" s="648"/>
      <c r="H5" s="648" t="s">
        <v>190</v>
      </c>
      <c r="I5" s="648"/>
      <c r="J5" s="648" t="s">
        <v>191</v>
      </c>
      <c r="K5" s="648"/>
      <c r="L5" s="648"/>
    </row>
    <row r="6" spans="1:13" s="269" customFormat="1" ht="80.25" customHeight="1">
      <c r="A6" s="733"/>
      <c r="B6" s="733"/>
      <c r="C6" s="648"/>
      <c r="D6" s="215" t="s">
        <v>192</v>
      </c>
      <c r="E6" s="215" t="s">
        <v>193</v>
      </c>
      <c r="F6" s="215" t="s">
        <v>327</v>
      </c>
      <c r="G6" s="215" t="s">
        <v>194</v>
      </c>
      <c r="H6" s="215" t="s">
        <v>195</v>
      </c>
      <c r="I6" s="215" t="s">
        <v>196</v>
      </c>
      <c r="J6" s="215" t="s">
        <v>197</v>
      </c>
      <c r="K6" s="215" t="s">
        <v>198</v>
      </c>
      <c r="L6" s="215" t="s">
        <v>199</v>
      </c>
      <c r="M6" s="270"/>
    </row>
    <row r="7" spans="1:12" s="271" customFormat="1" ht="16.5" customHeight="1">
      <c r="A7" s="749" t="s">
        <v>6</v>
      </c>
      <c r="B7" s="749"/>
      <c r="C7" s="221">
        <v>1</v>
      </c>
      <c r="D7" s="221">
        <v>2</v>
      </c>
      <c r="E7" s="221">
        <v>3</v>
      </c>
      <c r="F7" s="221">
        <v>4</v>
      </c>
      <c r="G7" s="221">
        <v>5</v>
      </c>
      <c r="H7" s="221">
        <v>6</v>
      </c>
      <c r="I7" s="221">
        <v>7</v>
      </c>
      <c r="J7" s="221">
        <v>8</v>
      </c>
      <c r="K7" s="221">
        <v>9</v>
      </c>
      <c r="L7" s="221">
        <v>10</v>
      </c>
    </row>
    <row r="8" spans="1:12" s="271" customFormat="1" ht="16.5" customHeight="1">
      <c r="A8" s="736" t="s">
        <v>324</v>
      </c>
      <c r="B8" s="737"/>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34" t="s">
        <v>300</v>
      </c>
      <c r="B9" s="735"/>
      <c r="C9" s="224">
        <v>9</v>
      </c>
      <c r="D9" s="224">
        <v>2</v>
      </c>
      <c r="E9" s="224">
        <v>2</v>
      </c>
      <c r="F9" s="224">
        <v>0</v>
      </c>
      <c r="G9" s="224">
        <v>5</v>
      </c>
      <c r="H9" s="224">
        <v>8</v>
      </c>
      <c r="I9" s="224">
        <v>0</v>
      </c>
      <c r="J9" s="224">
        <v>8</v>
      </c>
      <c r="K9" s="224">
        <v>1</v>
      </c>
      <c r="L9" s="224">
        <v>0</v>
      </c>
    </row>
    <row r="10" spans="1:12" s="271" customFormat="1" ht="16.5" customHeight="1">
      <c r="A10" s="750" t="s">
        <v>184</v>
      </c>
      <c r="B10" s="750"/>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200</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269</v>
      </c>
      <c r="C13" s="272">
        <f aca="true" t="shared" si="3" ref="C13:C23">D13+E13+F13+G13</f>
        <v>0</v>
      </c>
      <c r="D13" s="231">
        <v>0</v>
      </c>
      <c r="E13" s="231">
        <v>0</v>
      </c>
      <c r="F13" s="231">
        <v>0</v>
      </c>
      <c r="G13" s="231">
        <v>0</v>
      </c>
      <c r="H13" s="231">
        <v>0</v>
      </c>
      <c r="I13" s="231">
        <v>0</v>
      </c>
      <c r="J13" s="273">
        <v>0</v>
      </c>
      <c r="K13" s="273">
        <v>0</v>
      </c>
      <c r="L13" s="273">
        <v>0</v>
      </c>
      <c r="AF13" s="271" t="s">
        <v>268</v>
      </c>
    </row>
    <row r="14" spans="1:37" s="271" customFormat="1" ht="16.5" customHeight="1">
      <c r="A14" s="274">
        <v>2</v>
      </c>
      <c r="B14" s="68" t="s">
        <v>301</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272</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273</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328</v>
      </c>
      <c r="C17" s="272">
        <f t="shared" si="3"/>
        <v>1</v>
      </c>
      <c r="D17" s="231">
        <v>0</v>
      </c>
      <c r="E17" s="231">
        <v>0</v>
      </c>
      <c r="F17" s="231">
        <v>0</v>
      </c>
      <c r="G17" s="231">
        <v>1</v>
      </c>
      <c r="H17" s="231">
        <v>1</v>
      </c>
      <c r="I17" s="231">
        <v>0</v>
      </c>
      <c r="J17" s="273">
        <v>1</v>
      </c>
      <c r="K17" s="273">
        <v>0</v>
      </c>
      <c r="L17" s="273">
        <v>0</v>
      </c>
      <c r="AF17" s="199" t="s">
        <v>271</v>
      </c>
    </row>
    <row r="18" spans="1:12" s="271" customFormat="1" ht="16.5" customHeight="1">
      <c r="A18" s="274">
        <v>6</v>
      </c>
      <c r="B18" s="68" t="s">
        <v>275</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280</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282</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283</v>
      </c>
      <c r="C21" s="272">
        <f t="shared" si="3"/>
        <v>0</v>
      </c>
      <c r="D21" s="231">
        <v>0</v>
      </c>
      <c r="E21" s="231">
        <v>0</v>
      </c>
      <c r="F21" s="231">
        <v>0</v>
      </c>
      <c r="G21" s="231">
        <v>0</v>
      </c>
      <c r="H21" s="231">
        <v>0</v>
      </c>
      <c r="I21" s="231">
        <v>0</v>
      </c>
      <c r="J21" s="273">
        <v>0</v>
      </c>
      <c r="K21" s="273">
        <v>0</v>
      </c>
      <c r="L21" s="273">
        <v>0</v>
      </c>
      <c r="AJ21" s="271" t="s">
        <v>276</v>
      </c>
      <c r="AK21" s="271" t="s">
        <v>277</v>
      </c>
      <c r="AL21" s="271" t="s">
        <v>278</v>
      </c>
      <c r="AM21" s="199" t="s">
        <v>279</v>
      </c>
    </row>
    <row r="22" spans="1:39" s="271" customFormat="1" ht="16.5" customHeight="1">
      <c r="A22" s="274">
        <v>10</v>
      </c>
      <c r="B22" s="68" t="s">
        <v>284</v>
      </c>
      <c r="C22" s="272">
        <f t="shared" si="3"/>
        <v>1</v>
      </c>
      <c r="D22" s="231">
        <v>0</v>
      </c>
      <c r="E22" s="231">
        <v>1</v>
      </c>
      <c r="F22" s="231">
        <v>0</v>
      </c>
      <c r="G22" s="231">
        <v>0</v>
      </c>
      <c r="H22" s="231">
        <v>1</v>
      </c>
      <c r="I22" s="231">
        <v>0</v>
      </c>
      <c r="J22" s="273">
        <v>1</v>
      </c>
      <c r="K22" s="273">
        <v>0</v>
      </c>
      <c r="L22" s="273">
        <v>0</v>
      </c>
      <c r="AM22" s="199" t="s">
        <v>281</v>
      </c>
    </row>
    <row r="23" spans="1:12" s="271" customFormat="1" ht="16.5" customHeight="1">
      <c r="A23" s="274">
        <v>11</v>
      </c>
      <c r="B23" s="68" t="s">
        <v>286</v>
      </c>
      <c r="C23" s="272">
        <f t="shared" si="3"/>
        <v>0</v>
      </c>
      <c r="D23" s="231">
        <v>0</v>
      </c>
      <c r="E23" s="231">
        <v>0</v>
      </c>
      <c r="F23" s="231">
        <v>0</v>
      </c>
      <c r="G23" s="231">
        <v>0</v>
      </c>
      <c r="H23" s="231">
        <v>0</v>
      </c>
      <c r="I23" s="231">
        <v>0</v>
      </c>
      <c r="J23" s="273">
        <v>0</v>
      </c>
      <c r="K23" s="273">
        <v>0</v>
      </c>
      <c r="L23" s="273">
        <v>0</v>
      </c>
    </row>
    <row r="24" ht="9" customHeight="1">
      <c r="AJ24" s="233" t="s">
        <v>276</v>
      </c>
    </row>
    <row r="25" spans="1:36" ht="15.75" customHeight="1">
      <c r="A25" s="683" t="s">
        <v>329</v>
      </c>
      <c r="B25" s="683"/>
      <c r="C25" s="683"/>
      <c r="D25" s="683"/>
      <c r="E25" s="182"/>
      <c r="F25" s="688" t="s">
        <v>287</v>
      </c>
      <c r="G25" s="688"/>
      <c r="H25" s="688"/>
      <c r="I25" s="688"/>
      <c r="J25" s="688"/>
      <c r="K25" s="688"/>
      <c r="L25" s="688"/>
      <c r="AJ25" s="190" t="s">
        <v>285</v>
      </c>
    </row>
    <row r="26" spans="1:44" ht="15" customHeight="1">
      <c r="A26" s="673" t="s">
        <v>157</v>
      </c>
      <c r="B26" s="673"/>
      <c r="C26" s="673"/>
      <c r="D26" s="673"/>
      <c r="E26" s="183"/>
      <c r="F26" s="676" t="s">
        <v>158</v>
      </c>
      <c r="G26" s="676"/>
      <c r="H26" s="676"/>
      <c r="I26" s="676"/>
      <c r="J26" s="676"/>
      <c r="K26" s="676"/>
      <c r="L26" s="676"/>
      <c r="AR26" s="190"/>
    </row>
    <row r="27" spans="1:12" s="170" customFormat="1" ht="18.75">
      <c r="A27" s="670"/>
      <c r="B27" s="670"/>
      <c r="C27" s="670"/>
      <c r="D27" s="670"/>
      <c r="E27" s="182"/>
      <c r="F27" s="671"/>
      <c r="G27" s="671"/>
      <c r="H27" s="671"/>
      <c r="I27" s="671"/>
      <c r="J27" s="671"/>
      <c r="K27" s="671"/>
      <c r="L27" s="671"/>
    </row>
    <row r="28" spans="1:35" ht="18">
      <c r="A28" s="187"/>
      <c r="B28" s="187"/>
      <c r="C28" s="182"/>
      <c r="D28" s="182"/>
      <c r="E28" s="182"/>
      <c r="F28" s="182"/>
      <c r="G28" s="182"/>
      <c r="H28" s="182"/>
      <c r="I28" s="182"/>
      <c r="J28" s="182"/>
      <c r="K28" s="182"/>
      <c r="L28" s="182"/>
      <c r="AG28" s="233" t="s">
        <v>288</v>
      </c>
      <c r="AI28" s="190">
        <f>82/88</f>
        <v>0.9318181818181818</v>
      </c>
    </row>
    <row r="29" spans="1:12" ht="18">
      <c r="A29" s="187"/>
      <c r="B29" s="732" t="s">
        <v>291</v>
      </c>
      <c r="C29" s="732"/>
      <c r="D29" s="182"/>
      <c r="E29" s="182"/>
      <c r="F29" s="182"/>
      <c r="G29" s="182"/>
      <c r="H29" s="732" t="s">
        <v>291</v>
      </c>
      <c r="I29" s="732"/>
      <c r="J29" s="732"/>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201</v>
      </c>
      <c r="B32" s="185"/>
      <c r="C32" s="186"/>
      <c r="D32" s="186"/>
      <c r="E32" s="186"/>
      <c r="F32" s="186"/>
      <c r="G32" s="186"/>
      <c r="H32" s="186"/>
      <c r="I32" s="186"/>
      <c r="J32" s="186"/>
      <c r="K32" s="186"/>
      <c r="L32" s="186"/>
    </row>
    <row r="33" spans="1:12" s="211" customFormat="1" ht="18.75" hidden="1">
      <c r="A33" s="237"/>
      <c r="B33" s="279" t="s">
        <v>202</v>
      </c>
      <c r="C33" s="279"/>
      <c r="D33" s="279"/>
      <c r="E33" s="236"/>
      <c r="F33" s="236"/>
      <c r="G33" s="236"/>
      <c r="H33" s="236"/>
      <c r="I33" s="236"/>
      <c r="J33" s="236"/>
      <c r="K33" s="236"/>
      <c r="L33" s="236"/>
    </row>
    <row r="34" spans="1:12" s="211" customFormat="1" ht="18.75" hidden="1">
      <c r="A34" s="237"/>
      <c r="B34" s="279" t="s">
        <v>203</v>
      </c>
      <c r="C34" s="279"/>
      <c r="D34" s="279"/>
      <c r="E34" s="279"/>
      <c r="F34" s="236"/>
      <c r="G34" s="236"/>
      <c r="H34" s="236"/>
      <c r="I34" s="236"/>
      <c r="J34" s="236"/>
      <c r="K34" s="236"/>
      <c r="L34" s="236"/>
    </row>
    <row r="35" spans="1:12" s="211" customFormat="1" ht="18.75" hidden="1">
      <c r="A35" s="237"/>
      <c r="B35" s="236" t="s">
        <v>204</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68" t="s">
        <v>247</v>
      </c>
      <c r="B37" s="568"/>
      <c r="C37" s="568"/>
      <c r="D37" s="568"/>
      <c r="E37" s="210"/>
      <c r="F37" s="569" t="s">
        <v>248</v>
      </c>
      <c r="G37" s="569"/>
      <c r="H37" s="569"/>
      <c r="I37" s="569"/>
      <c r="J37" s="569"/>
      <c r="K37" s="569"/>
      <c r="L37" s="569"/>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51" t="s">
        <v>205</v>
      </c>
      <c r="B1" s="751"/>
      <c r="C1" s="751"/>
      <c r="D1" s="741" t="s">
        <v>367</v>
      </c>
      <c r="E1" s="741"/>
      <c r="F1" s="741"/>
      <c r="G1" s="741"/>
      <c r="H1" s="741"/>
      <c r="I1" s="170"/>
      <c r="J1" s="171" t="s">
        <v>361</v>
      </c>
      <c r="K1" s="280"/>
      <c r="L1" s="280"/>
    </row>
    <row r="2" spans="1:12" ht="15.75" customHeight="1">
      <c r="A2" s="755" t="s">
        <v>302</v>
      </c>
      <c r="B2" s="755"/>
      <c r="C2" s="755"/>
      <c r="D2" s="741"/>
      <c r="E2" s="741"/>
      <c r="F2" s="741"/>
      <c r="G2" s="741"/>
      <c r="H2" s="741"/>
      <c r="I2" s="170"/>
      <c r="J2" s="281" t="s">
        <v>303</v>
      </c>
      <c r="K2" s="281"/>
      <c r="L2" s="281"/>
    </row>
    <row r="3" spans="1:12" ht="18.75" customHeight="1">
      <c r="A3" s="661" t="s">
        <v>254</v>
      </c>
      <c r="B3" s="661"/>
      <c r="C3" s="661"/>
      <c r="D3" s="167"/>
      <c r="E3" s="167"/>
      <c r="F3" s="167"/>
      <c r="G3" s="167"/>
      <c r="H3" s="167"/>
      <c r="I3" s="170"/>
      <c r="J3" s="174" t="s">
        <v>360</v>
      </c>
      <c r="K3" s="174"/>
      <c r="L3" s="174"/>
    </row>
    <row r="4" spans="1:12" ht="15.75" customHeight="1">
      <c r="A4" s="752" t="s">
        <v>330</v>
      </c>
      <c r="B4" s="752"/>
      <c r="C4" s="752"/>
      <c r="D4" s="767"/>
      <c r="E4" s="767"/>
      <c r="F4" s="767"/>
      <c r="G4" s="767"/>
      <c r="H4" s="767"/>
      <c r="I4" s="170"/>
      <c r="J4" s="282" t="s">
        <v>295</v>
      </c>
      <c r="K4" s="282"/>
      <c r="L4" s="282"/>
    </row>
    <row r="5" spans="1:12" ht="15.75">
      <c r="A5" s="756"/>
      <c r="B5" s="756"/>
      <c r="C5" s="166"/>
      <c r="D5" s="170"/>
      <c r="E5" s="170"/>
      <c r="F5" s="170"/>
      <c r="G5" s="170"/>
      <c r="H5" s="283"/>
      <c r="I5" s="768" t="s">
        <v>331</v>
      </c>
      <c r="J5" s="768"/>
      <c r="K5" s="768"/>
      <c r="L5" s="768"/>
    </row>
    <row r="6" spans="1:12" ht="18.75" customHeight="1">
      <c r="A6" s="653" t="s">
        <v>57</v>
      </c>
      <c r="B6" s="654"/>
      <c r="C6" s="763" t="s">
        <v>206</v>
      </c>
      <c r="D6" s="674" t="s">
        <v>207</v>
      </c>
      <c r="E6" s="766"/>
      <c r="F6" s="675"/>
      <c r="G6" s="674" t="s">
        <v>208</v>
      </c>
      <c r="H6" s="766"/>
      <c r="I6" s="766"/>
      <c r="J6" s="766"/>
      <c r="K6" s="766"/>
      <c r="L6" s="675"/>
    </row>
    <row r="7" spans="1:12" ht="15.75" customHeight="1">
      <c r="A7" s="655"/>
      <c r="B7" s="656"/>
      <c r="C7" s="765"/>
      <c r="D7" s="674" t="s">
        <v>7</v>
      </c>
      <c r="E7" s="766"/>
      <c r="F7" s="675"/>
      <c r="G7" s="763" t="s">
        <v>30</v>
      </c>
      <c r="H7" s="674" t="s">
        <v>7</v>
      </c>
      <c r="I7" s="766"/>
      <c r="J7" s="766"/>
      <c r="K7" s="766"/>
      <c r="L7" s="675"/>
    </row>
    <row r="8" spans="1:12" ht="14.25" customHeight="1">
      <c r="A8" s="655"/>
      <c r="B8" s="656"/>
      <c r="C8" s="765"/>
      <c r="D8" s="763" t="s">
        <v>209</v>
      </c>
      <c r="E8" s="763" t="s">
        <v>210</v>
      </c>
      <c r="F8" s="763" t="s">
        <v>211</v>
      </c>
      <c r="G8" s="765"/>
      <c r="H8" s="763" t="s">
        <v>212</v>
      </c>
      <c r="I8" s="763" t="s">
        <v>213</v>
      </c>
      <c r="J8" s="763" t="s">
        <v>214</v>
      </c>
      <c r="K8" s="763" t="s">
        <v>215</v>
      </c>
      <c r="L8" s="763" t="s">
        <v>216</v>
      </c>
    </row>
    <row r="9" spans="1:12" ht="77.25" customHeight="1">
      <c r="A9" s="657"/>
      <c r="B9" s="658"/>
      <c r="C9" s="764"/>
      <c r="D9" s="764"/>
      <c r="E9" s="764"/>
      <c r="F9" s="764"/>
      <c r="G9" s="764"/>
      <c r="H9" s="764"/>
      <c r="I9" s="764"/>
      <c r="J9" s="764"/>
      <c r="K9" s="764"/>
      <c r="L9" s="764"/>
    </row>
    <row r="10" spans="1:12" s="271" customFormat="1" ht="16.5" customHeight="1">
      <c r="A10" s="757" t="s">
        <v>6</v>
      </c>
      <c r="B10" s="758"/>
      <c r="C10" s="220">
        <v>1</v>
      </c>
      <c r="D10" s="220">
        <v>2</v>
      </c>
      <c r="E10" s="220">
        <v>3</v>
      </c>
      <c r="F10" s="220">
        <v>4</v>
      </c>
      <c r="G10" s="220">
        <v>5</v>
      </c>
      <c r="H10" s="220">
        <v>6</v>
      </c>
      <c r="I10" s="220">
        <v>7</v>
      </c>
      <c r="J10" s="220">
        <v>8</v>
      </c>
      <c r="K10" s="221" t="s">
        <v>63</v>
      </c>
      <c r="L10" s="221" t="s">
        <v>83</v>
      </c>
    </row>
    <row r="11" spans="1:12" s="271" customFormat="1" ht="16.5" customHeight="1">
      <c r="A11" s="761" t="s">
        <v>299</v>
      </c>
      <c r="B11" s="762"/>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59" t="s">
        <v>300</v>
      </c>
      <c r="B12" s="760"/>
      <c r="C12" s="224">
        <v>12</v>
      </c>
      <c r="D12" s="224">
        <v>0</v>
      </c>
      <c r="E12" s="224">
        <v>1</v>
      </c>
      <c r="F12" s="224">
        <v>11</v>
      </c>
      <c r="G12" s="224">
        <v>10</v>
      </c>
      <c r="H12" s="224">
        <v>0</v>
      </c>
      <c r="I12" s="224">
        <v>0</v>
      </c>
      <c r="J12" s="224">
        <v>0</v>
      </c>
      <c r="K12" s="224">
        <v>6</v>
      </c>
      <c r="L12" s="224">
        <v>4</v>
      </c>
    </row>
    <row r="13" spans="1:32" s="271" customFormat="1" ht="16.5" customHeight="1">
      <c r="A13" s="753" t="s">
        <v>30</v>
      </c>
      <c r="B13" s="754"/>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268</v>
      </c>
    </row>
    <row r="14" spans="1:37" s="271" customFormat="1" ht="16.5" customHeight="1">
      <c r="A14" s="274" t="s">
        <v>0</v>
      </c>
      <c r="B14" s="198" t="s">
        <v>135</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269</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270</v>
      </c>
      <c r="C17" s="226">
        <f t="shared" si="2"/>
        <v>1</v>
      </c>
      <c r="D17" s="231">
        <v>0</v>
      </c>
      <c r="E17" s="231">
        <v>0</v>
      </c>
      <c r="F17" s="231">
        <v>1</v>
      </c>
      <c r="G17" s="226">
        <f t="shared" si="1"/>
        <v>1</v>
      </c>
      <c r="H17" s="231">
        <v>0</v>
      </c>
      <c r="I17" s="231">
        <v>0</v>
      </c>
      <c r="J17" s="273">
        <v>0</v>
      </c>
      <c r="K17" s="273">
        <v>0</v>
      </c>
      <c r="L17" s="273">
        <v>1</v>
      </c>
      <c r="M17" s="285"/>
      <c r="AF17" s="199" t="s">
        <v>271</v>
      </c>
    </row>
    <row r="18" spans="1:14" s="271" customFormat="1" ht="15.75" customHeight="1">
      <c r="A18" s="200">
        <v>3</v>
      </c>
      <c r="B18" s="68" t="s">
        <v>272</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273</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274</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275</v>
      </c>
      <c r="C21" s="226">
        <f t="shared" si="2"/>
        <v>0</v>
      </c>
      <c r="D21" s="231">
        <v>0</v>
      </c>
      <c r="E21" s="231">
        <v>0</v>
      </c>
      <c r="F21" s="231">
        <v>0</v>
      </c>
      <c r="G21" s="226">
        <f t="shared" si="1"/>
        <v>0</v>
      </c>
      <c r="H21" s="231">
        <v>0</v>
      </c>
      <c r="I21" s="231">
        <v>0</v>
      </c>
      <c r="J21" s="273">
        <v>0</v>
      </c>
      <c r="K21" s="273">
        <v>0</v>
      </c>
      <c r="L21" s="273">
        <v>0</v>
      </c>
      <c r="M21" s="285"/>
      <c r="AJ21" s="271" t="s">
        <v>276</v>
      </c>
      <c r="AK21" s="271" t="s">
        <v>277</v>
      </c>
      <c r="AL21" s="271" t="s">
        <v>278</v>
      </c>
      <c r="AM21" s="199" t="s">
        <v>279</v>
      </c>
    </row>
    <row r="22" spans="1:39" s="271" customFormat="1" ht="15.75" customHeight="1">
      <c r="A22" s="200">
        <v>7</v>
      </c>
      <c r="B22" s="68" t="s">
        <v>280</v>
      </c>
      <c r="C22" s="226">
        <f t="shared" si="2"/>
        <v>0</v>
      </c>
      <c r="D22" s="231">
        <v>0</v>
      </c>
      <c r="E22" s="231">
        <v>0</v>
      </c>
      <c r="F22" s="231">
        <v>0</v>
      </c>
      <c r="G22" s="226">
        <f t="shared" si="1"/>
        <v>0</v>
      </c>
      <c r="H22" s="231">
        <v>0</v>
      </c>
      <c r="I22" s="231">
        <v>0</v>
      </c>
      <c r="J22" s="273">
        <v>0</v>
      </c>
      <c r="K22" s="273">
        <v>0</v>
      </c>
      <c r="L22" s="273">
        <v>0</v>
      </c>
      <c r="M22" s="285"/>
      <c r="N22" s="178"/>
      <c r="AM22" s="199" t="s">
        <v>281</v>
      </c>
    </row>
    <row r="23" spans="1:13" s="271" customFormat="1" ht="15.75" customHeight="1">
      <c r="A23" s="200">
        <v>8</v>
      </c>
      <c r="B23" s="68" t="s">
        <v>282</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283</v>
      </c>
      <c r="C24" s="226">
        <f t="shared" si="2"/>
        <v>0</v>
      </c>
      <c r="D24" s="231">
        <v>0</v>
      </c>
      <c r="E24" s="231">
        <v>0</v>
      </c>
      <c r="F24" s="231">
        <v>0</v>
      </c>
      <c r="G24" s="226">
        <f t="shared" si="1"/>
        <v>0</v>
      </c>
      <c r="H24" s="231">
        <v>0</v>
      </c>
      <c r="I24" s="231">
        <v>0</v>
      </c>
      <c r="J24" s="273">
        <v>0</v>
      </c>
      <c r="K24" s="273">
        <v>0</v>
      </c>
      <c r="L24" s="273">
        <v>0</v>
      </c>
      <c r="M24" s="285"/>
      <c r="AJ24" s="271" t="s">
        <v>276</v>
      </c>
    </row>
    <row r="25" spans="1:36" s="271" customFormat="1" ht="15.75" customHeight="1">
      <c r="A25" s="200">
        <v>10</v>
      </c>
      <c r="B25" s="68" t="s">
        <v>284</v>
      </c>
      <c r="C25" s="226">
        <f t="shared" si="2"/>
        <v>1</v>
      </c>
      <c r="D25" s="231">
        <v>0</v>
      </c>
      <c r="E25" s="231">
        <v>0</v>
      </c>
      <c r="F25" s="231">
        <v>1</v>
      </c>
      <c r="G25" s="226">
        <f t="shared" si="1"/>
        <v>1</v>
      </c>
      <c r="H25" s="231">
        <v>0</v>
      </c>
      <c r="I25" s="231">
        <v>0</v>
      </c>
      <c r="J25" s="273">
        <v>0</v>
      </c>
      <c r="K25" s="273">
        <v>0</v>
      </c>
      <c r="L25" s="273">
        <v>1</v>
      </c>
      <c r="M25" s="285"/>
      <c r="AJ25" s="199" t="s">
        <v>285</v>
      </c>
    </row>
    <row r="26" spans="1:44" s="271" customFormat="1" ht="15.75" customHeight="1">
      <c r="A26" s="200">
        <v>11</v>
      </c>
      <c r="B26" s="68" t="s">
        <v>286</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83" t="s">
        <v>287</v>
      </c>
      <c r="B28" s="683"/>
      <c r="C28" s="683"/>
      <c r="D28" s="683"/>
      <c r="E28" s="683"/>
      <c r="F28" s="182"/>
      <c r="G28" s="181"/>
      <c r="H28" s="294" t="s">
        <v>332</v>
      </c>
      <c r="I28" s="295"/>
      <c r="J28" s="295"/>
      <c r="K28" s="295"/>
      <c r="L28" s="295"/>
      <c r="AG28" s="233" t="s">
        <v>288</v>
      </c>
      <c r="AI28" s="190">
        <f>82/88</f>
        <v>0.9318181818181818</v>
      </c>
    </row>
    <row r="29" spans="1:12" ht="15" customHeight="1">
      <c r="A29" s="673" t="s">
        <v>4</v>
      </c>
      <c r="B29" s="673"/>
      <c r="C29" s="673"/>
      <c r="D29" s="673"/>
      <c r="E29" s="673"/>
      <c r="F29" s="182"/>
      <c r="G29" s="183"/>
      <c r="H29" s="676" t="s">
        <v>158</v>
      </c>
      <c r="I29" s="676"/>
      <c r="J29" s="676"/>
      <c r="K29" s="676"/>
      <c r="L29" s="676"/>
    </row>
    <row r="30" spans="1:14" s="170" customFormat="1" ht="18.75">
      <c r="A30" s="670"/>
      <c r="B30" s="670"/>
      <c r="C30" s="670"/>
      <c r="D30" s="670"/>
      <c r="E30" s="670"/>
      <c r="F30" s="296"/>
      <c r="G30" s="182"/>
      <c r="H30" s="671"/>
      <c r="I30" s="671"/>
      <c r="J30" s="671"/>
      <c r="K30" s="671"/>
      <c r="L30" s="671"/>
      <c r="M30" s="297"/>
      <c r="N30" s="297"/>
    </row>
    <row r="31" spans="1:12" ht="18">
      <c r="A31" s="182"/>
      <c r="B31" s="182"/>
      <c r="C31" s="182"/>
      <c r="D31" s="182"/>
      <c r="E31" s="182"/>
      <c r="F31" s="182"/>
      <c r="G31" s="182"/>
      <c r="H31" s="182"/>
      <c r="I31" s="182"/>
      <c r="J31" s="182"/>
      <c r="K31" s="182"/>
      <c r="L31" s="298"/>
    </row>
    <row r="32" spans="1:12" ht="18">
      <c r="A32" s="182"/>
      <c r="B32" s="732" t="s">
        <v>291</v>
      </c>
      <c r="C32" s="732"/>
      <c r="D32" s="732"/>
      <c r="E32" s="732"/>
      <c r="F32" s="182"/>
      <c r="G32" s="182"/>
      <c r="H32" s="182"/>
      <c r="I32" s="732" t="s">
        <v>291</v>
      </c>
      <c r="J32" s="732"/>
      <c r="K32" s="732"/>
      <c r="L32" s="298"/>
    </row>
    <row r="33" spans="1:12" ht="10.5" customHeight="1">
      <c r="A33" s="182"/>
      <c r="B33" s="182"/>
      <c r="C33" s="299" t="s">
        <v>290</v>
      </c>
      <c r="D33" s="299"/>
      <c r="E33" s="299"/>
      <c r="F33" s="299"/>
      <c r="G33" s="299"/>
      <c r="H33" s="299"/>
      <c r="I33" s="299"/>
      <c r="J33" s="300" t="s">
        <v>290</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69" t="s">
        <v>217</v>
      </c>
      <c r="C40" s="769"/>
      <c r="D40" s="769"/>
      <c r="E40" s="769"/>
      <c r="F40" s="769"/>
      <c r="G40" s="303"/>
      <c r="H40" s="301"/>
      <c r="I40" s="301"/>
      <c r="J40" s="301"/>
      <c r="K40" s="301"/>
      <c r="L40" s="301"/>
      <c r="M40" s="265"/>
      <c r="N40" s="265"/>
      <c r="O40" s="265"/>
      <c r="P40" s="265"/>
    </row>
    <row r="41" spans="1:12" ht="12.75" customHeight="1" hidden="1">
      <c r="A41" s="182"/>
      <c r="B41" s="279" t="s">
        <v>218</v>
      </c>
      <c r="C41" s="304"/>
      <c r="D41" s="304"/>
      <c r="E41" s="304"/>
      <c r="F41" s="304"/>
      <c r="G41" s="182"/>
      <c r="H41" s="301"/>
      <c r="I41" s="301"/>
      <c r="J41" s="301"/>
      <c r="K41" s="301"/>
      <c r="L41" s="301"/>
    </row>
    <row r="42" spans="1:12" ht="12.75" customHeight="1" hidden="1">
      <c r="A42" s="182"/>
      <c r="B42" s="236" t="s">
        <v>219</v>
      </c>
      <c r="C42" s="304"/>
      <c r="D42" s="304"/>
      <c r="E42" s="304"/>
      <c r="F42" s="304"/>
      <c r="G42" s="182"/>
      <c r="H42" s="301"/>
      <c r="I42" s="301"/>
      <c r="J42" s="301"/>
      <c r="K42" s="301"/>
      <c r="L42" s="301"/>
    </row>
    <row r="43" spans="1:12" ht="18.75">
      <c r="A43" s="568" t="s">
        <v>333</v>
      </c>
      <c r="B43" s="568"/>
      <c r="C43" s="568"/>
      <c r="D43" s="568"/>
      <c r="E43" s="568"/>
      <c r="F43" s="182"/>
      <c r="G43" s="301"/>
      <c r="H43" s="569" t="s">
        <v>248</v>
      </c>
      <c r="I43" s="569"/>
      <c r="J43" s="569"/>
      <c r="K43" s="569"/>
      <c r="L43" s="569"/>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64" t="s">
        <v>220</v>
      </c>
      <c r="B1" s="664"/>
      <c r="C1" s="664"/>
      <c r="D1" s="664"/>
      <c r="E1" s="306"/>
      <c r="F1" s="659" t="s">
        <v>368</v>
      </c>
      <c r="G1" s="659"/>
      <c r="H1" s="659"/>
      <c r="I1" s="659"/>
      <c r="J1" s="659"/>
      <c r="K1" s="659"/>
      <c r="L1" s="659"/>
      <c r="M1" s="659"/>
      <c r="N1" s="659"/>
      <c r="O1" s="659"/>
      <c r="P1" s="307" t="s">
        <v>292</v>
      </c>
      <c r="Q1" s="308"/>
      <c r="R1" s="308"/>
      <c r="S1" s="308"/>
      <c r="T1" s="308"/>
    </row>
    <row r="2" spans="1:20" s="177" customFormat="1" ht="20.25" customHeight="1">
      <c r="A2" s="773" t="s">
        <v>302</v>
      </c>
      <c r="B2" s="773"/>
      <c r="C2" s="773"/>
      <c r="D2" s="773"/>
      <c r="E2" s="306"/>
      <c r="F2" s="659"/>
      <c r="G2" s="659"/>
      <c r="H2" s="659"/>
      <c r="I2" s="659"/>
      <c r="J2" s="659"/>
      <c r="K2" s="659"/>
      <c r="L2" s="659"/>
      <c r="M2" s="659"/>
      <c r="N2" s="659"/>
      <c r="O2" s="659"/>
      <c r="P2" s="308" t="s">
        <v>334</v>
      </c>
      <c r="Q2" s="308"/>
      <c r="R2" s="308"/>
      <c r="S2" s="308"/>
      <c r="T2" s="308"/>
    </row>
    <row r="3" spans="1:20" s="177" customFormat="1" ht="15" customHeight="1">
      <c r="A3" s="773" t="s">
        <v>254</v>
      </c>
      <c r="B3" s="773"/>
      <c r="C3" s="773"/>
      <c r="D3" s="773"/>
      <c r="E3" s="306"/>
      <c r="F3" s="659"/>
      <c r="G3" s="659"/>
      <c r="H3" s="659"/>
      <c r="I3" s="659"/>
      <c r="J3" s="659"/>
      <c r="K3" s="659"/>
      <c r="L3" s="659"/>
      <c r="M3" s="659"/>
      <c r="N3" s="659"/>
      <c r="O3" s="659"/>
      <c r="P3" s="307" t="s">
        <v>360</v>
      </c>
      <c r="Q3" s="307"/>
      <c r="R3" s="307"/>
      <c r="S3" s="309"/>
      <c r="T3" s="309"/>
    </row>
    <row r="4" spans="1:20" s="177" customFormat="1" ht="15.75" customHeight="1">
      <c r="A4" s="771" t="s">
        <v>335</v>
      </c>
      <c r="B4" s="771"/>
      <c r="C4" s="771"/>
      <c r="D4" s="771"/>
      <c r="E4" s="307"/>
      <c r="F4" s="659"/>
      <c r="G4" s="659"/>
      <c r="H4" s="659"/>
      <c r="I4" s="659"/>
      <c r="J4" s="659"/>
      <c r="K4" s="659"/>
      <c r="L4" s="659"/>
      <c r="M4" s="659"/>
      <c r="N4" s="659"/>
      <c r="O4" s="659"/>
      <c r="P4" s="308" t="s">
        <v>304</v>
      </c>
      <c r="Q4" s="307"/>
      <c r="R4" s="307"/>
      <c r="S4" s="309"/>
      <c r="T4" s="309"/>
    </row>
    <row r="5" spans="1:18" s="177" customFormat="1" ht="24" customHeight="1">
      <c r="A5" s="310"/>
      <c r="B5" s="310"/>
      <c r="C5" s="310"/>
      <c r="F5" s="774"/>
      <c r="G5" s="774"/>
      <c r="H5" s="774"/>
      <c r="I5" s="774"/>
      <c r="J5" s="774"/>
      <c r="K5" s="774"/>
      <c r="L5" s="774"/>
      <c r="M5" s="774"/>
      <c r="N5" s="774"/>
      <c r="O5" s="774"/>
      <c r="P5" s="311" t="s">
        <v>336</v>
      </c>
      <c r="Q5" s="312"/>
      <c r="R5" s="312"/>
    </row>
    <row r="6" spans="1:20" s="313" customFormat="1" ht="21.75" customHeight="1">
      <c r="A6" s="775" t="s">
        <v>57</v>
      </c>
      <c r="B6" s="776"/>
      <c r="C6" s="667" t="s">
        <v>31</v>
      </c>
      <c r="D6" s="651"/>
      <c r="E6" s="667" t="s">
        <v>7</v>
      </c>
      <c r="F6" s="772"/>
      <c r="G6" s="772"/>
      <c r="H6" s="772"/>
      <c r="I6" s="772"/>
      <c r="J6" s="772"/>
      <c r="K6" s="772"/>
      <c r="L6" s="772"/>
      <c r="M6" s="772"/>
      <c r="N6" s="772"/>
      <c r="O6" s="772"/>
      <c r="P6" s="772"/>
      <c r="Q6" s="772"/>
      <c r="R6" s="772"/>
      <c r="S6" s="772"/>
      <c r="T6" s="651"/>
    </row>
    <row r="7" spans="1:21" s="313" customFormat="1" ht="22.5" customHeight="1">
      <c r="A7" s="777"/>
      <c r="B7" s="778"/>
      <c r="C7" s="684" t="s">
        <v>337</v>
      </c>
      <c r="D7" s="684" t="s">
        <v>338</v>
      </c>
      <c r="E7" s="667" t="s">
        <v>221</v>
      </c>
      <c r="F7" s="781"/>
      <c r="G7" s="781"/>
      <c r="H7" s="781"/>
      <c r="I7" s="781"/>
      <c r="J7" s="781"/>
      <c r="K7" s="781"/>
      <c r="L7" s="782"/>
      <c r="M7" s="667" t="s">
        <v>339</v>
      </c>
      <c r="N7" s="772"/>
      <c r="O7" s="772"/>
      <c r="P7" s="772"/>
      <c r="Q7" s="772"/>
      <c r="R7" s="772"/>
      <c r="S7" s="772"/>
      <c r="T7" s="651"/>
      <c r="U7" s="314"/>
    </row>
    <row r="8" spans="1:20" s="313" customFormat="1" ht="42.75" customHeight="1">
      <c r="A8" s="777"/>
      <c r="B8" s="778"/>
      <c r="C8" s="685"/>
      <c r="D8" s="685"/>
      <c r="E8" s="648" t="s">
        <v>340</v>
      </c>
      <c r="F8" s="648"/>
      <c r="G8" s="667" t="s">
        <v>341</v>
      </c>
      <c r="H8" s="772"/>
      <c r="I8" s="772"/>
      <c r="J8" s="772"/>
      <c r="K8" s="772"/>
      <c r="L8" s="651"/>
      <c r="M8" s="648" t="s">
        <v>342</v>
      </c>
      <c r="N8" s="648"/>
      <c r="O8" s="667" t="s">
        <v>341</v>
      </c>
      <c r="P8" s="772"/>
      <c r="Q8" s="772"/>
      <c r="R8" s="772"/>
      <c r="S8" s="772"/>
      <c r="T8" s="651"/>
    </row>
    <row r="9" spans="1:20" s="313" customFormat="1" ht="35.25" customHeight="1">
      <c r="A9" s="777"/>
      <c r="B9" s="778"/>
      <c r="C9" s="685"/>
      <c r="D9" s="685"/>
      <c r="E9" s="684" t="s">
        <v>222</v>
      </c>
      <c r="F9" s="684" t="s">
        <v>223</v>
      </c>
      <c r="G9" s="779" t="s">
        <v>224</v>
      </c>
      <c r="H9" s="780"/>
      <c r="I9" s="779" t="s">
        <v>225</v>
      </c>
      <c r="J9" s="780"/>
      <c r="K9" s="779" t="s">
        <v>226</v>
      </c>
      <c r="L9" s="780"/>
      <c r="M9" s="684" t="s">
        <v>227</v>
      </c>
      <c r="N9" s="684" t="s">
        <v>223</v>
      </c>
      <c r="O9" s="779" t="s">
        <v>224</v>
      </c>
      <c r="P9" s="780"/>
      <c r="Q9" s="779" t="s">
        <v>228</v>
      </c>
      <c r="R9" s="780"/>
      <c r="S9" s="779" t="s">
        <v>229</v>
      </c>
      <c r="T9" s="780"/>
    </row>
    <row r="10" spans="1:20" s="313" customFormat="1" ht="25.5" customHeight="1">
      <c r="A10" s="779"/>
      <c r="B10" s="780"/>
      <c r="C10" s="686"/>
      <c r="D10" s="686"/>
      <c r="E10" s="686"/>
      <c r="F10" s="686"/>
      <c r="G10" s="215" t="s">
        <v>227</v>
      </c>
      <c r="H10" s="215" t="s">
        <v>223</v>
      </c>
      <c r="I10" s="219" t="s">
        <v>227</v>
      </c>
      <c r="J10" s="215" t="s">
        <v>223</v>
      </c>
      <c r="K10" s="219" t="s">
        <v>227</v>
      </c>
      <c r="L10" s="215" t="s">
        <v>223</v>
      </c>
      <c r="M10" s="686"/>
      <c r="N10" s="686"/>
      <c r="O10" s="215" t="s">
        <v>227</v>
      </c>
      <c r="P10" s="215" t="s">
        <v>223</v>
      </c>
      <c r="Q10" s="219" t="s">
        <v>227</v>
      </c>
      <c r="R10" s="215" t="s">
        <v>223</v>
      </c>
      <c r="S10" s="219" t="s">
        <v>227</v>
      </c>
      <c r="T10" s="215" t="s">
        <v>223</v>
      </c>
    </row>
    <row r="11" spans="1:32" s="222" customFormat="1" ht="12.75">
      <c r="A11" s="783" t="s">
        <v>6</v>
      </c>
      <c r="B11" s="784"/>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268</v>
      </c>
    </row>
    <row r="12" spans="1:20" s="222" customFormat="1" ht="20.25" customHeight="1">
      <c r="A12" s="785" t="s">
        <v>324</v>
      </c>
      <c r="B12" s="786"/>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789" t="s">
        <v>300</v>
      </c>
      <c r="B13" s="790"/>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787" t="s">
        <v>30</v>
      </c>
      <c r="B14" s="788"/>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135</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269</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271</v>
      </c>
    </row>
    <row r="18" spans="1:20" s="178" customFormat="1" ht="15.75" customHeight="1">
      <c r="A18" s="200">
        <v>2</v>
      </c>
      <c r="B18" s="68" t="s">
        <v>301</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272</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273</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274</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276</v>
      </c>
      <c r="AK21" s="178" t="s">
        <v>277</v>
      </c>
      <c r="AL21" s="178" t="s">
        <v>278</v>
      </c>
      <c r="AM21" s="199" t="s">
        <v>279</v>
      </c>
    </row>
    <row r="22" spans="1:39" s="178" customFormat="1" ht="15.75" customHeight="1">
      <c r="A22" s="200">
        <v>6</v>
      </c>
      <c r="B22" s="68" t="s">
        <v>275</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281</v>
      </c>
    </row>
    <row r="23" spans="1:20" s="178" customFormat="1" ht="15.75" customHeight="1">
      <c r="A23" s="200">
        <v>7</v>
      </c>
      <c r="B23" s="68" t="s">
        <v>280</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282</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276</v>
      </c>
    </row>
    <row r="25" spans="1:36" s="178" customFormat="1" ht="15.75" customHeight="1">
      <c r="A25" s="200">
        <v>9</v>
      </c>
      <c r="B25" s="68" t="s">
        <v>283</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285</v>
      </c>
    </row>
    <row r="26" spans="1:44" s="178" customFormat="1" ht="15.75" customHeight="1">
      <c r="A26" s="200">
        <v>10</v>
      </c>
      <c r="B26" s="68" t="s">
        <v>284</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286</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288</v>
      </c>
      <c r="AI28" s="190">
        <f>82/88</f>
        <v>0.9318181818181818</v>
      </c>
    </row>
    <row r="29" spans="1:20" ht="15.75" customHeight="1">
      <c r="A29" s="180"/>
      <c r="B29" s="683" t="s">
        <v>287</v>
      </c>
      <c r="C29" s="683"/>
      <c r="D29" s="683"/>
      <c r="E29" s="683"/>
      <c r="F29" s="683"/>
      <c r="G29" s="683"/>
      <c r="H29" s="181"/>
      <c r="I29" s="181"/>
      <c r="J29" s="182"/>
      <c r="K29" s="181"/>
      <c r="L29" s="688" t="s">
        <v>287</v>
      </c>
      <c r="M29" s="688"/>
      <c r="N29" s="688"/>
      <c r="O29" s="688"/>
      <c r="P29" s="688"/>
      <c r="Q29" s="688"/>
      <c r="R29" s="688"/>
      <c r="S29" s="688"/>
      <c r="T29" s="688"/>
    </row>
    <row r="30" spans="1:20" ht="15" customHeight="1">
      <c r="A30" s="180"/>
      <c r="B30" s="673" t="s">
        <v>35</v>
      </c>
      <c r="C30" s="673"/>
      <c r="D30" s="673"/>
      <c r="E30" s="673"/>
      <c r="F30" s="673"/>
      <c r="G30" s="673"/>
      <c r="H30" s="183"/>
      <c r="I30" s="183"/>
      <c r="J30" s="183"/>
      <c r="K30" s="183"/>
      <c r="L30" s="676" t="s">
        <v>246</v>
      </c>
      <c r="M30" s="676"/>
      <c r="N30" s="676"/>
      <c r="O30" s="676"/>
      <c r="P30" s="676"/>
      <c r="Q30" s="676"/>
      <c r="R30" s="676"/>
      <c r="S30" s="676"/>
      <c r="T30" s="676"/>
    </row>
    <row r="31" spans="1:20" s="320" customFormat="1" ht="18.75">
      <c r="A31" s="318"/>
      <c r="B31" s="670"/>
      <c r="C31" s="670"/>
      <c r="D31" s="670"/>
      <c r="E31" s="670"/>
      <c r="F31" s="670"/>
      <c r="G31" s="319"/>
      <c r="H31" s="319"/>
      <c r="I31" s="319"/>
      <c r="J31" s="319"/>
      <c r="K31" s="319"/>
      <c r="L31" s="671"/>
      <c r="M31" s="671"/>
      <c r="N31" s="671"/>
      <c r="O31" s="671"/>
      <c r="P31" s="671"/>
      <c r="Q31" s="671"/>
      <c r="R31" s="671"/>
      <c r="S31" s="671"/>
      <c r="T31" s="671"/>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770" t="s">
        <v>291</v>
      </c>
      <c r="C33" s="770"/>
      <c r="D33" s="770"/>
      <c r="E33" s="770"/>
      <c r="F33" s="770"/>
      <c r="G33" s="321"/>
      <c r="H33" s="321"/>
      <c r="I33" s="321"/>
      <c r="J33" s="321"/>
      <c r="K33" s="321"/>
      <c r="L33" s="321"/>
      <c r="M33" s="321"/>
      <c r="N33" s="321"/>
      <c r="O33" s="770" t="s">
        <v>291</v>
      </c>
      <c r="P33" s="770"/>
      <c r="Q33" s="770"/>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217</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218</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230</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68" t="s">
        <v>247</v>
      </c>
      <c r="C39" s="568"/>
      <c r="D39" s="568"/>
      <c r="E39" s="568"/>
      <c r="F39" s="568"/>
      <c r="G39" s="568"/>
      <c r="H39" s="182"/>
      <c r="I39" s="182"/>
      <c r="J39" s="182"/>
      <c r="K39" s="182"/>
      <c r="L39" s="569" t="s">
        <v>248</v>
      </c>
      <c r="M39" s="569"/>
      <c r="N39" s="569"/>
      <c r="O39" s="569"/>
      <c r="P39" s="569"/>
      <c r="Q39" s="569"/>
      <c r="R39" s="569"/>
      <c r="S39" s="569"/>
      <c r="T39" s="569"/>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1:T31"/>
    <mergeCell ref="A12:B12"/>
    <mergeCell ref="A14:B14"/>
    <mergeCell ref="A13:B13"/>
    <mergeCell ref="N9:N10"/>
    <mergeCell ref="B39:G39"/>
    <mergeCell ref="L29:T29"/>
    <mergeCell ref="L30:T30"/>
    <mergeCell ref="L39:T39"/>
    <mergeCell ref="B30:G30"/>
    <mergeCell ref="S9:T9"/>
    <mergeCell ref="A11:B11"/>
    <mergeCell ref="B29:G29"/>
    <mergeCell ref="I9:J9"/>
    <mergeCell ref="B31:F31"/>
    <mergeCell ref="M8:N8"/>
    <mergeCell ref="K9:L9"/>
    <mergeCell ref="E7:L7"/>
    <mergeCell ref="C7:C10"/>
    <mergeCell ref="O9:P9"/>
    <mergeCell ref="D7:D10"/>
    <mergeCell ref="F5:O5"/>
    <mergeCell ref="M9:M10"/>
    <mergeCell ref="A6:B10"/>
    <mergeCell ref="F9:F10"/>
    <mergeCell ref="E9:E10"/>
    <mergeCell ref="E6:T6"/>
    <mergeCell ref="O8:T8"/>
    <mergeCell ref="G9:H9"/>
    <mergeCell ref="Q9:R9"/>
    <mergeCell ref="M7:T7"/>
    <mergeCell ref="C6:D6"/>
    <mergeCell ref="F1:O4"/>
    <mergeCell ref="E8:F8"/>
    <mergeCell ref="B33:F33"/>
    <mergeCell ref="A1:D1"/>
    <mergeCell ref="A4:D4"/>
    <mergeCell ref="G8:L8"/>
    <mergeCell ref="O33:Q33"/>
    <mergeCell ref="A2:D2"/>
    <mergeCell ref="A3:D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2016-05-04T06:41:09Z</cp:lastPrinted>
  <dcterms:created xsi:type="dcterms:W3CDTF">2004-03-07T02:36:29Z</dcterms:created>
  <dcterms:modified xsi:type="dcterms:W3CDTF">2016-05-04T06:42:09Z</dcterms:modified>
  <cp:category/>
  <cp:version/>
  <cp:contentType/>
  <cp:contentStatus/>
</cp:coreProperties>
</file>